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rausovaK" reservationPassword="0"/>
  <workbookPr/>
  <bookViews>
    <workbookView xWindow="240" yWindow="120" windowWidth="14940" windowHeight="9225" activeTab="0"/>
  </bookViews>
  <sheets>
    <sheet name="Rekapitulace" sheetId="1" r:id="rId1"/>
    <sheet name="SO 10-01" sheetId="2" r:id="rId2"/>
    <sheet name="SO 10-01.1" sheetId="3" r:id="rId3"/>
    <sheet name="SO 11-01" sheetId="4" r:id="rId4"/>
    <sheet name="SO 20-01" sheetId="5" r:id="rId5"/>
    <sheet name="SO 30-01" sheetId="6" r:id="rId6"/>
    <sheet name="SO 30-02" sheetId="7" r:id="rId7"/>
    <sheet name="SO 30-03" sheetId="8" r:id="rId8"/>
    <sheet name="SO 50-01" sheetId="9" r:id="rId9"/>
    <sheet name="SO 98-98" sheetId="10" r:id="rId10"/>
  </sheets>
  <definedNames/>
  <calcPr/>
  <webPublishing/>
</workbook>
</file>

<file path=xl/sharedStrings.xml><?xml version="1.0" encoding="utf-8"?>
<sst xmlns="http://schemas.openxmlformats.org/spreadsheetml/2006/main" count="3161" uniqueCount="709">
  <si>
    <t>Aspe</t>
  </si>
  <si>
    <t>Rekapitulace ceny</t>
  </si>
  <si>
    <t>S631900247</t>
  </si>
  <si>
    <t>Rekonstrukce mostu v km 3,286 trati 0671 Řetenice (mimo) – Úpořiny (mimo)</t>
  </si>
  <si>
    <t>IV</t>
  </si>
  <si>
    <t>Importovaná varianta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</si>
  <si>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</si>
  <si>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</si>
  <si>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</si>
  <si>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</si>
  <si>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</si>
  <si>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</si>
  <si>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</si>
  <si>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</si>
  <si>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</si>
  <si>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Železniční svršek a spodek</t>
  </si>
  <si>
    <t xml:space="preserve">  SO 10-01</t>
  </si>
  <si>
    <t>Železniční svršek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</si>
  <si>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</si>
  <si>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</si>
  <si>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</si>
  <si>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</si>
  <si>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</si>
  <si>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</si>
  <si>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</si>
  <si>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</si>
  <si>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</si>
  <si>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</si>
  <si>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</si>
  <si>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</si>
  <si>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</si>
  <si>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</si>
  <si>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</si>
  <si>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</si>
  <si>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</si>
  <si>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</si>
  <si>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</si>
  <si>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</si>
  <si>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</si>
  <si>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</si>
  <si>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</si>
  <si>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</si>
  <si>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</si>
  <si>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</si>
  <si>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</si>
  <si>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10-01</t>
  </si>
  <si>
    <t>SD</t>
  </si>
  <si>
    <t>0</t>
  </si>
  <si>
    <t>Všeobecné konstrukce a práce</t>
  </si>
  <si>
    <t>P</t>
  </si>
  <si>
    <t>1</t>
  </si>
  <si>
    <t>015140</t>
  </si>
  <si>
    <t>905</t>
  </si>
  <si>
    <t>POPLATKY ZA LIKVIDACI ODPADŮ NEKONTAMINOVANÝCH - 17 01 01 BETON Z DEMOLIC OBJEKTŮ, ZÁKLADŮ TV</t>
  </si>
  <si>
    <t>T</t>
  </si>
  <si>
    <t>2022_OTSKP</t>
  </si>
  <si>
    <t>PP</t>
  </si>
  <si>
    <t/>
  </si>
  <si>
    <t>VV</t>
  </si>
  <si>
    <t>bet. patky z návěstí a zajišťovacích značek</t>
  </si>
  <si>
    <t>TS</t>
  </si>
  <si>
    <t>Technická specifikace položky odpovídá příslušné cenové soustavě</t>
  </si>
  <si>
    <t>015150</t>
  </si>
  <si>
    <t>906</t>
  </si>
  <si>
    <t>POPLATKY ZA LIKVIDACI ODPADŮ NEKONTAMINOVANÝCH - 17 05 08 ŠTĚRK Z KOLEJIŠTĚ (ODPAD PO RECYKLACI)</t>
  </si>
  <si>
    <t>74*1,808=133,8 [A]</t>
  </si>
  <si>
    <t>015260</t>
  </si>
  <si>
    <t>908</t>
  </si>
  <si>
    <t>POPLATKY ZA LIKVIDACI ODPADŮ NEKONTAMINOVANÝCH - 07 02 99 PRYŽOVÉ PODLOŽKY (ŽEL. SVRŠEK)</t>
  </si>
  <si>
    <t>(334+22+34)*0,00016=0,1 [A]</t>
  </si>
  <si>
    <t>4</t>
  </si>
  <si>
    <t>015520</t>
  </si>
  <si>
    <t>907</t>
  </si>
  <si>
    <t>POPLATKY ZA LIKVIDACI ODPADŮ NEBEZPEČNÝCH - 17 02 04* ŽELEZNIČNÍ PRAŽCE DŘEVĚNÉ</t>
  </si>
  <si>
    <t>22*0,08=1,8 [A]</t>
  </si>
  <si>
    <t>Zemní práce</t>
  </si>
  <si>
    <t>5</t>
  </si>
  <si>
    <t>12583</t>
  </si>
  <si>
    <t>VYKOPÁVKY ZE ZEMNÍKŮ A SKLÁDEK TŘ. II</t>
  </si>
  <si>
    <t>M3</t>
  </si>
  <si>
    <t>"štěrkové lože z mezideponie na skládku" 74=74,0 [A]</t>
  </si>
  <si>
    <t>6</t>
  </si>
  <si>
    <t>18214</t>
  </si>
  <si>
    <t>ÚPRAVA POVRCHŮ SROVNÁNÍM ÚZEMÍ V TL DO 0,25M</t>
  </si>
  <si>
    <t>M2</t>
  </si>
  <si>
    <t>"rozhrnutí stávajícího KL v km" ((3,170388-3,21700)*4+(3,315512-3,420238)*4)*-1000=605,4 [A]</t>
  </si>
  <si>
    <t>29</t>
  </si>
  <si>
    <t>18245</t>
  </si>
  <si>
    <t>ZALOŽENÍ TRÁVNÍKU ZATRAVŇOVACÍ TEXTILIÍ (ROHOŽÍ)</t>
  </si>
  <si>
    <t>kokosové rohože</t>
  </si>
  <si>
    <t>Odměřeno ze situace.</t>
  </si>
  <si>
    <t>Komunikace</t>
  </si>
  <si>
    <t>7</t>
  </si>
  <si>
    <t>512550</t>
  </si>
  <si>
    <t>KOLEJOVÉ LOŽE - ZŘÍZENÍ Z KAMENIVA HRUBÉHO DRCENÉHO (ŠTĚRK)</t>
  </si>
  <si>
    <t>"zřízení v km 3,217 000 - 3,315 512" 219=219,0 [A]</t>
  </si>
  <si>
    <t>8</t>
  </si>
  <si>
    <t>513550</t>
  </si>
  <si>
    <t>KOLEJOVÉ LOŽE - DOPLNĚNÍ Z KAMENIVA HRUBÉHO DRCENÉHO (ŠTĚRK)</t>
  </si>
  <si>
    <t>doplnění KL v km 3,170 388-3,217 000 a 3,315 512-3,420 238 = 129=129,0 [A]</t>
  </si>
  <si>
    <t>9</t>
  </si>
  <si>
    <t>528352R</t>
  </si>
  <si>
    <t>KOLEJ 49 E1, ROZD. "U", BEZSTYKOVÁ, PR. BET. BEZPODKLADNICOVÝ, UP. PRUŽNÉ</t>
  </si>
  <si>
    <t>M</t>
  </si>
  <si>
    <t>R-položka</t>
  </si>
  <si>
    <t>v km (3,170388-3,420238)*-1000=249,9 [A]</t>
  </si>
  <si>
    <t>1. Položka obsahuje:     
 – defektoskopické zkoušky kolejnic, jsou-li vyžadovány     
 – dodávku uvedeného typu kolejnic, pražců (popř. mostnic), upevňovadel a drobného kolejiva v uvedeném rozdělení koleje pro normální rozchod kolejí (1435 mm)     
 – montáž kolejových polí ze součástí železničního svršku uvedených typů na montážní základně, popř. přímo na staveništi nebo strojní linkou     
 – dopravu smontovaných kolejových polí nebo součástí z montážní základny na místo určení, pokud si to zvolená technologie pokládky vyžaduje     
 – zřízení koleje pomocí kolejových polí za použití vhodného kladecího prostředku     
 – sespojkování kolejových polí bez jejich svaření     
 – směrovou a výškovou úpravu koleje do předepsané polohy včetně stabilizace kolejového lože     
 – očištění a naolejování spojkových a svěrkových šroubů před zahájením provozu     
 – pomocné a dokončovací práce     
 – případné ztížení práce při překážách na jedné nebo obou stranách, v tunelu i při rekonstrukcích     
2. Položka neobsahuje:     
 – zřízení kolejového lože     
 – svařování kolejnic do bezstykové koleje     
 – broušení koleje     
 – případnou dodávku a montáž pražcových kotev     
 – následnou úpravu směrového a výškového uspořádání koleje     
3. Způsob měření:     
Měří se délka koleje ve smyslu ČSN 73 6360, tj. v ose koleje.</t>
  </si>
  <si>
    <t>10</t>
  </si>
  <si>
    <t>545122</t>
  </si>
  <si>
    <t>SVAR KOLEJNIC (STEJNÉHO TVARU) 49 E1, T SPOJITĚ</t>
  </si>
  <si>
    <t>KUS</t>
  </si>
  <si>
    <t>11</t>
  </si>
  <si>
    <t>549311</t>
  </si>
  <si>
    <t>ZRUŠENÍ A ZNOVUZŘÍZENÍ BEZSTYKOVÉ KOLEJE NA NEDEMONTOVANÝCH ÚSECÍCH V KOLEJI</t>
  </si>
  <si>
    <t>v km 3,120 388 - 3,170 388 = 50=50,0 [A]    
v km 3,420 238 - 3,470 238 = 50=50,0 [B]    
Celkem: A+B=100,0 [C]</t>
  </si>
  <si>
    <t>12</t>
  </si>
  <si>
    <t>549331</t>
  </si>
  <si>
    <t>ZŘÍZENÍ BEZSTYKOVÉ KOLEJE NA STÁVAJÍCÍCH ÚSECÍCH V KOLEJI</t>
  </si>
  <si>
    <t>Ostatní konstrukce a práce</t>
  </si>
  <si>
    <t>13</t>
  </si>
  <si>
    <t>923342</t>
  </si>
  <si>
    <t>RYCHLOSTNÍK N - TABULE Z UŽITÉHO MATERIÁLU</t>
  </si>
  <si>
    <t>osazení rychlostníků do nové polohy (budou použity stávající)</t>
  </si>
  <si>
    <t>14</t>
  </si>
  <si>
    <t>923471</t>
  </si>
  <si>
    <t>SKLONOVNÍK</t>
  </si>
  <si>
    <t>15</t>
  </si>
  <si>
    <t>923821</t>
  </si>
  <si>
    <t>SLOUPEK DN 60 PRO NÁVĚST</t>
  </si>
  <si>
    <t>pro sklonovníky</t>
  </si>
  <si>
    <t>16</t>
  </si>
  <si>
    <t>923822</t>
  </si>
  <si>
    <t>SLOUPEK DN 60 PRO NÁVĚST Z UŽITÉHO MATERIÁLU</t>
  </si>
  <si>
    <t>pro stávající rychlostníky</t>
  </si>
  <si>
    <t>17</t>
  </si>
  <si>
    <t>923941</t>
  </si>
  <si>
    <t>ZAJIŠŤOVACÍ ZNAČKA KONZOLOVÁ (K) VČETNĚ OCELOVÉHO SLOUPKU</t>
  </si>
  <si>
    <t>18</t>
  </si>
  <si>
    <t>965010R</t>
  </si>
  <si>
    <t>ODSTRANĚNÍ KOLEJOVÉHO LOŽE A DRÁŽNÍCH STEZEK</t>
  </si>
  <si>
    <t>"odtěžení v km 3,217 000 - 3,315 512" 199=199,0 [A]</t>
  </si>
  <si>
    <t>1. Položka obsahuje:     
 – odstranění kolejového lože ručně nebo mechanizací, a to po nebo bez sejmutí kolejového roštu     
 – příplatky za ztížené podmínky při práci v kolejišti, např. za překážky na straně koleje apod.     
 – naložení vybouraného materiálu na dopravní prostředek     
2. Položka neobsahuje:     
 – odvoz vybouraného materiálu do skladu nebo na likvidaci     
 – poplatky za likvidaci odpadů, nacení se položkami ze ssd 0     
3. Způsob měření:     
Měří se metry krychlové odtěženého kolejového lože v ulehlém (původním) stavu.</t>
  </si>
  <si>
    <t>19</t>
  </si>
  <si>
    <t>965022R</t>
  </si>
  <si>
    <t>ODSTRANĚNÍ KOLEJOVÉHO LOŽE A DRÁŽNÍCH STEZEK - ODVOZ NA MEZIDEPONII</t>
  </si>
  <si>
    <t>M3KM</t>
  </si>
  <si>
    <t>199*1=199,0 [A]</t>
  </si>
  <si>
    <t>1. Položka obsahuje:     
 – odvoz jakýmkoliv dopravním prostředkem a složení     
 – případné překládky na trase     
2. Položka neobsahuje:     
 – naložení vybouraného materiálu na dopravní prostředek (je zahrnuto ve zdrojové položce)     
 – poplatky za likvidaci odpadů, nacení se položkami ze ssd 0     
3. Způsob měření:     
Výměra je součtem součinů metrů krychlových vytěženého v rostlém (původním) stavu nebo vybouraného materiálu a jednotlivých vzdáleností v kilometrech.</t>
  </si>
  <si>
    <t>20</t>
  </si>
  <si>
    <t>965113R</t>
  </si>
  <si>
    <t>DEMONTÁŽ KOLEJE NA BETONOVÝCH PRAŽCÍCH DO KOLEJOVÝCH POLÍ S ODVOZEM NA MONTÁŽNÍ ZÁKLADNU S NÁSLEDNÝM ROZEBRÁNÍM</t>
  </si>
  <si>
    <t>v km ((3,170388-3,279262)+(3,289262-3,420238))*-1000=239,9 [A]</t>
  </si>
  <si>
    <t>1. Položka obsahuje:     
 – uvolnění kolejového roštu z kolejového lože     
 – odstranění kolejnicových propojek, uzemnění a jiného vybavení     
 – případné rozřezání kolejového roštu     
 – úplné rozebrání koleje v místě demontáže do kolejových polí a jejich hrubé očištění     
 – naložení vybouraného materiálu na dopravní prostředek     
 – odvoz kolejových polí z místa demontáže na montážní základnu     
 – rozebrání kolejových polí na montážní základně do součástí     
 – příplatky za ztížené podmínky při práci v kolejišti, např. za překážky na straně koleje apod.      
 2. Položka neobsahuje:     
 – odvoz nevyhovujícího materiálu na likvidaci     
 – poplatky za likvidaci odpadů, nacení se položkami ze ssd 0     
3. Způsob měření:     
Měří se délka koleje ve smyslu ČSN 73 6360, tj. v ose koleje.</t>
  </si>
  <si>
    <t>21</t>
  </si>
  <si>
    <t>965116R</t>
  </si>
  <si>
    <t>DEMONTÁŽ KOLEJE NA BETONOVÝCH PRAŽCÍCH - ODVOZ ROZEBRANÝCH SOUČÁSTÍ (Z MÍSTA DEMONTÁŽE NEBO Z MONTÁŽNÍ ZÁKLADNY) K LIKVIDACI</t>
  </si>
  <si>
    <t>tkm</t>
  </si>
  <si>
    <t>"kolejnice - 2x15m zůstane v Teplice zám. zahrada, zbytek do šrotu" ((239,85-15)*2*0,0494)*5=111,1 [A]    
"bet. pražce SB5 do žst. Hrob" 334*0,28*11=1 028,7 [B]    
"dř. pražce na skládku" 22*0,08*20=35,2 [C]    
"svěrky T5,T6 do žst. Oldřichov u Duchcova" ((334+22)*4*0,000775)*5=5,5 [D]    
"pryžové podložky na skládku" ((334+22)*2*0,000016)*20=0,2 [E]    
Celkem: A+B+C+D+E=1 180,7 [F]</t>
  </si>
  <si>
    <t>1. Položka obsahuje:     
 – naložení na dopravní prostředek, odvoz a složení     
 – případné překládky na trase     
2. Položka neobsahuje:     
 – poplatky za likvidaci odpadů, nacení se položkami ze ssd 0     
3. Způsob měření:     
Výměra je sumou součinů tun vybouraného materiálu v původním stavu a k nim příslušných jednotlivých odvozových vzdáleností v kilometrech.</t>
  </si>
  <si>
    <t>22</t>
  </si>
  <si>
    <t>965154</t>
  </si>
  <si>
    <t>DEMONTÁŽ KOLEJE NA MOSTNÍCH KONSTRUKCÍCH ROZEBRÁNÍM DO SOUČÁSTÍ</t>
  </si>
  <si>
    <t>pouze demontáž kolejnic na mostě v km (3,279262-3,289262)*-1000=10,0 [A]</t>
  </si>
  <si>
    <t>23</t>
  </si>
  <si>
    <t>965155R</t>
  </si>
  <si>
    <t>DEMONTÁŽ KOLEJE NA MOSTNÍCH KONSTRUKCÍCH - ODVOZ ROZEBRANÝCH SOUČÁSTÍ NA MONTÁŽNÍ ZÁKLADNU</t>
  </si>
  <si>
    <t>kolejnice do Teplice zám. zahrada - 10*2*0,0494*1=1,0 [A]</t>
  </si>
  <si>
    <t>1. Položka obsahuje:     
 – odvoz jakýmkoliv dopravním prostředkem a složení     
 – případné překládky na trase     
2. Položka neobsahuje:     
 – naložení vybouraného materiálu na dopravní prostředek (je zahrnuto ve zdrojové položce)     
 – poplatky za likvidaci odpadů, nacení se položkami ze ssd 0     
3. Způsob měření:     
Výměra je sumou součinů tun vybouraného materiálu v původním stavu a k nim příslušných jednotlivých odvozových vzdáleností v kilometrech.</t>
  </si>
  <si>
    <t>24</t>
  </si>
  <si>
    <t>965156R</t>
  </si>
  <si>
    <t>DEMONTÁŽ KOLEJE NA MOSTNÍCH KONSTRUKCÍCH - ODVOZ ROZEBRANÝCH SOUČÁSTÍ (Z MÍSTA DEMONTÁŽE NEBO Z MONTÁŽNÍ ZÁKLADNY) K LIKVIDACI</t>
  </si>
  <si>
    <t>"svěrky T5,T6 do žst. Oldřichov u Duchcova" (17*4*0,000775)*5=0,3 [A]    
"pryžové podložky na skládku" (17*2*0,000016)*20=0,0 [B]    
Celkem: A+B=0,3 [C]</t>
  </si>
  <si>
    <t>25</t>
  </si>
  <si>
    <t>965841</t>
  </si>
  <si>
    <t>DEMONTÁŽ JAKÉKOLIV NÁVĚSTI</t>
  </si>
  <si>
    <t>demontáž stávajících rychlostníků</t>
  </si>
  <si>
    <t>26</t>
  </si>
  <si>
    <t>965842R</t>
  </si>
  <si>
    <t>DEMONTÁŽ JAKÉKOLIV NÁVĚSTI - ODVOZ (NA LIKVIDACI ODPADŮ NEBO JINÉ URČENÉ MÍSTO)</t>
  </si>
  <si>
    <t>"odvoz na deponii" 4*0,05*1=0,2 [C]    
"odvoz bet. patek na skládku do 25 km" 4*0,05*25=5,0 [B]</t>
  </si>
  <si>
    <t>1. Položka obsahuje:     
 – odvoz jakýmkoliv dopravním prostředkem a složení     
 – případné překládky na trase     
2. Položka neobsahuje:     
 – naložení vybouraného materiálu na dopravní prostředek (je zahrnuto ve zdrojové položce)     
 – poplatky za likvidaci odpadů, nacení se položkami ze ssd 0     
3. Způsob měření:     
Výměra je součtem součinů metrů krychlových tun vybouraného materiálu v původním stavu a jednotlivých vzdáleností v kilometrech.</t>
  </si>
  <si>
    <t>27</t>
  </si>
  <si>
    <t>965851</t>
  </si>
  <si>
    <t>DEMONTÁŽ ZAJIŠŤOVACÍ ZNAČKY</t>
  </si>
  <si>
    <t>28</t>
  </si>
  <si>
    <t>965852</t>
  </si>
  <si>
    <t>DEMONTÁŽ ZAJIŠŤOVACÍ ZNAČKY - ODVOZ (NA LIKVIDACI ODPADŮ NEBO JINÉ URČENÉ MÍSTO)</t>
  </si>
  <si>
    <t>"odvoz na skládku do 25km" 10*0,170*25=42,5 [A]</t>
  </si>
  <si>
    <t xml:space="preserve">  SO 10-01.1</t>
  </si>
  <si>
    <t>Železniční svršek (následné podbití)</t>
  </si>
  <si>
    <t>SO 10-01.1</t>
  </si>
  <si>
    <t>[bez vazby na CS]</t>
  </si>
  <si>
    <t>249,85*3,4*0,03=25,5 [A]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</si>
  <si>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</si>
  <si>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542312R</t>
  </si>
  <si>
    <t>NÁSLEDNÁ ÚPRAVA SMĚROVÉHO A VÝŠKOVÉHO USPOŘÁDÁNÍ KOLEJE - PRAŽCE BETONOVÉ</t>
  </si>
  <si>
    <t>Položka obsahuje:    
- geodetické měření koleje pro následnou směrovou a výškovou úpravu koleje do předepsané 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</si>
  <si>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 xml:space="preserve">  SO 11-01</t>
  </si>
  <si>
    <t>Železniční spodek</t>
  </si>
  <si>
    <t>SO 11-01</t>
  </si>
  <si>
    <t>015112</t>
  </si>
  <si>
    <t>909</t>
  </si>
  <si>
    <t>POPLATKY ZA LIKVIDACI ODPADŮ NEKONTAMINOVANÝCH - 17 05 04 VYTĚŽENÉ ZEMINY A HORNINY - II. TŘÍDA TĚŽITELNOSTI</t>
  </si>
  <si>
    <t>(113+232)*1,8=621,0 [A]</t>
  </si>
  <si>
    <t>12383</t>
  </si>
  <si>
    <t>ODKOP PRO SPOD STAVBU SILNIC A ŽELEZNIC TŘ. II</t>
  </si>
  <si>
    <t>Odtěžení zeminy pro úpravy banketů a svah. stupňů  - 113=113,0 [A]    
Odtěžení zeminy pro zřízení ZKPP - 232=232,0 [B]    
Celkem: A+B=345,0 [C]</t>
  </si>
  <si>
    <t>odkopávky z mezideponie na skládku 345=345,0 [A]</t>
  </si>
  <si>
    <t>17360</t>
  </si>
  <si>
    <t>ZEMNÍ KRAJNICE A DOSYPÁVKY Z HORNIN KAMENITÝCH</t>
  </si>
  <si>
    <t>"svahové stupně z vyzískaného kolejového lože" 48=48,0 [A]</t>
  </si>
  <si>
    <t>18241R</t>
  </si>
  <si>
    <t>ZALOŽENÍ TRÁVNÍKU RUČNÍM VÝSEVEM</t>
  </si>
  <si>
    <t>ohumusování svahu náspu</t>
  </si>
  <si>
    <t>Zahrnuje dodání předepsané travní směsi, její výsev na ornici, zalévání, první pokosení, to vše bez ohledu na sklon terénu</t>
  </si>
  <si>
    <t>Základy</t>
  </si>
  <si>
    <t>21461</t>
  </si>
  <si>
    <t>SEPARAČNÍ GEOTEXTILIE</t>
  </si>
  <si>
    <t>Separační geotextílie pevnost v tahu min. 15 kN/m, CBR min. 2,5 Kn</t>
  </si>
  <si>
    <t>501101</t>
  </si>
  <si>
    <t>ZŘÍZENÍ KONSTRUKČNÍ VRSTVY TĚLESA ŽELEZNIČNÍHO SPODKU ZE ŠTĚRKODRTI NOVÉ</t>
  </si>
  <si>
    <t>zřízení tělesa železničního spodku ze ŠD  fr. 0/63 v min. tl. 0,25 m a úklonem 5 % - 155=155,0 [B]</t>
  </si>
  <si>
    <t>501103</t>
  </si>
  <si>
    <t>ZŘÍZENÍ KONSTRUKČNÍ VRSTVY TĚLESA ŽELEZNIČNÍHO SPODKU ZE ŠTĚRKODRTI VYZÍSKANÉ</t>
  </si>
  <si>
    <t>zřízení tělesa železničního spodku z DK(vyzískané KL) v tl. 2 x 0,35 m a úklonem 5 % 77=77,0 [A]</t>
  </si>
  <si>
    <t>D.2.1.4</t>
  </si>
  <si>
    <t>Mosty</t>
  </si>
  <si>
    <t xml:space="preserve">  SO 20-01</t>
  </si>
  <si>
    <t>Rekonstrukce mostu</t>
  </si>
  <si>
    <t>SO 20-01</t>
  </si>
  <si>
    <t>02720</t>
  </si>
  <si>
    <t>POMOC PRÁCE ZŘÍZ NEBO ZAJIŠŤ REGULACI A OCHRANU DOPRAVY</t>
  </si>
  <si>
    <t>KPL</t>
  </si>
  <si>
    <t>1=1,0 [A]    
DIO - dočasné celkové uzávěry, dopravní značení, nájmy atd.     
projednání povolení pro dopravně-inženýrská opatření, objízdnou trasu atd.</t>
  </si>
  <si>
    <t>02946</t>
  </si>
  <si>
    <t>OSTAT POŽADAVKY - FOTODOKUMENTACE</t>
  </si>
  <si>
    <t>1=1,0 [A]    
Pasportizace (fotodokumentace) komunikací v prostoru staveniště.</t>
  </si>
  <si>
    <t>029711R</t>
  </si>
  <si>
    <t>OSTAT POŽADAVKY - GEOT MONIT NA POVRCHU - MĚŘ (GEODET) BODY</t>
  </si>
  <si>
    <t>1=1,0 [A]    
Ochrana stávajícího bodu ŽBP u mostu.</t>
  </si>
  <si>
    <t>zahrnuje veškeré náklady spojené s objednatelem požadovanými pracemi</t>
  </si>
  <si>
    <t>03630</t>
  </si>
  <si>
    <t>DOPRAVNÍ ZAŘÍZENÍ - AUTOJEŘÁBY</t>
  </si>
  <si>
    <t>1=1,0 [A]    
Jeřábnické práce zajišťující snesení staré OK, osazení prefabrikátů úložných prahů a přechodových zdí a osazení nové OK.</t>
  </si>
  <si>
    <t>901</t>
  </si>
  <si>
    <t>včetně dopravy</t>
  </si>
  <si>
    <t>viz hloubení jam:  (468,1+100-116,2)*1,8=813,4 [A]     
zemina z výkopů, skládkovné, předpoklad skládka AVE Ústí nad Labem s.r.o. - sběrný dvůr a kompostárna Všebořice</t>
  </si>
  <si>
    <t>015120</t>
  </si>
  <si>
    <t>902</t>
  </si>
  <si>
    <t>POPLATKY ZA LIKVIDACI ODPADŮ NEKONTAMINOVANÝCH - 17 01 02 STAVEBNÍ A DEMOLIČNÍ SUŤ (CIHLY)</t>
  </si>
  <si>
    <t>viz bourání konstrukcí:  (169,3+11,3)*2,4=433,4 [A]    
kamenná a bet. suť, skládkovné, předpoklad skládka AVE Ústí nad Labem s.r.o. - sběrný dvůr a kompostárna Všebořice</t>
  </si>
  <si>
    <t>015170</t>
  </si>
  <si>
    <t>903</t>
  </si>
  <si>
    <t>POPLATKY ZA LIKVIDACI ODPADŮ NEKONTAMINOVANÝCH - 17 02 01 DŘEVO PO STAVEBNÍM POUŽITÍ, Z DEMOLIC</t>
  </si>
  <si>
    <t>viz bourání konstrukcí:  4,9*0,55=2,7 [A]    
dřevo podlah a zabr, skládkovné, předpoklad skládka AVE Ústí nad Labem s.r.o. - sběrný dvůr a kompostárna Všebořice</t>
  </si>
  <si>
    <t>R015520</t>
  </si>
  <si>
    <t>904</t>
  </si>
  <si>
    <t>POPLATKY ZA LIKVIDACŮ ODPADŮ NEBEZPEČNÝCH - 17 02 04* ŽELEZNIČNÍ PRAŽCE DŘEVĚNÉ - mostnice</t>
  </si>
  <si>
    <t>1,9*0,85=1,6 [A]    
mostnice, pražce z NK, skládkovné NO - předpoklad skládka AVE Ústí nad Labem s.r.o. - sběrný dvůr a kompostárna Všebořice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</si>
  <si>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541/2020 Sb., o nakládání s odpady, v platném znění.</t>
  </si>
  <si>
    <t>111204</t>
  </si>
  <si>
    <t>ODSTRANĚNÍ KŘOVIN S ODVOZEM DO 5KM</t>
  </si>
  <si>
    <t>150=150,0 [A]    
Očištění prostoru od křovin, plevele a trav, doprava na skládku Teplice, vč. skládkovného malého množství materiálu</t>
  </si>
  <si>
    <t>13173</t>
  </si>
  <si>
    <t>HLOUBENÍ JAM ZAPAŽ I NEPAŽ TŘ. I</t>
  </si>
  <si>
    <t>výkop u O1, bez ZKPP:  19,5*9*1,1=193,1 [A]    
výkop u O2, bez ZKPP:  27,5*9,5*1,1=287,4 [B]    
vsak. jímka:   2*2*5=20,0 [C]    
pro kamenné zídky: 3,5*(2,5+7,6+5+4,2)=67,6 [D]    
podklad tř. II:   100=100,0 [E]    
A+B+C+D-E=468,1 [F]    
Vytěžená zemina určená pro zpětný zásyp - uloženo na mezideponii v místě zařízení staveniště - viz Obsyp křídel    
Ostatní doprava - skládka AVE Ústí nad Labem s.r.o. - sběrný dvůr a kompostárna Všebořice</t>
  </si>
  <si>
    <t>13183</t>
  </si>
  <si>
    <t>HLOUBENÍ JAM ZAPAŽ I NEPAŽ TŘ II</t>
  </si>
  <si>
    <t>podklad tř. II:   100=100,0 [A]    
doprava - skládka AVE Ústí nad Labem s.r.o. - sběrný dvůr a kompostárna Všebořice</t>
  </si>
  <si>
    <t>17180</t>
  </si>
  <si>
    <t>ULOŽENÍ SYPANINY DO NÁSYPŮ Z NAKUPOVANÝCH MATERIÁLŮ</t>
  </si>
  <si>
    <t>do úrovně pod prefabrikáty: 9,8*6*2=117,6 [A]    
pod ZKPP: 2,5*5,3*2=26,5 [B]    
Zásyp přechodové oblasti - ŠD 0/32A, hutněná na ID 0,95, po vrstvách max 300 mm.    
výplň vsak. jímky, drť 32/63:  0,8*5=4,0 [C]    
A+B+C=148,1 [D]</t>
  </si>
  <si>
    <t>17511</t>
  </si>
  <si>
    <t>OBSYP POTRUBÍ A OBJEKTŮ SE ZHUTNĚNÍM</t>
  </si>
  <si>
    <t>Zásypy vně křídel:  13,7*1,5*4=82,2 [A]    
zakamenné zídky:  0,5*68=34,0 [B]    
A+B=116,2 [C]    
Obsyp křídel a provedení svahových kuželů z vytěžené zeminy uložené na mezideponii, obsyp vsak. jímk</t>
  </si>
  <si>
    <t>18090</t>
  </si>
  <si>
    <t>VŠEOBECNÉ ÚPRAVY OSTATNÍCH PLOCH</t>
  </si>
  <si>
    <t>500=500,0 [A]    
Uvedení dotčených pozemků do původního stavu.</t>
  </si>
  <si>
    <t>18222</t>
  </si>
  <si>
    <t>ROZPROSTŘENÍ ORNICE VE SVAHU V TL DO 0,15M</t>
  </si>
  <si>
    <t>4*25=100,0 [A]</t>
  </si>
  <si>
    <t>18242</t>
  </si>
  <si>
    <t>ZALOŽENÍ TRÁVNÍKU HYDROOSEVEM NA ORNICI</t>
  </si>
  <si>
    <t>4*25=100,0 [A]    
jutové protierozní sítě</t>
  </si>
  <si>
    <t>212635</t>
  </si>
  <si>
    <t>TRATIVODY KOMPL Z TRUB Z PLAST HM DN DO 150MM, RÝHA TŘ I</t>
  </si>
  <si>
    <t>11+10=21,0 [A]    
drenáže včetně zavíčkování na vtoku</t>
  </si>
  <si>
    <t>272315</t>
  </si>
  <si>
    <t>ZÁKLADY Z PROSTÉHO BETONU DO C30/37</t>
  </si>
  <si>
    <t>základy pro kamenné zídky: 1,25*0,6*(2,5+7,6)+1,5*0,6*(5+4,2)=15,9 [A]    
podchycení plotu: 2*0,6*0,6=0,7 [B]    
fabion za NK: 0,125*0,125*4*2=0,1 [C]    
A+B+C=16,7 [D]</t>
  </si>
  <si>
    <t>272325</t>
  </si>
  <si>
    <t>ZÁKLADY ZE ŽELEZOBETONU DO C30/37</t>
  </si>
  <si>
    <t>21,6=21,6 [A]    
základy nových opěr</t>
  </si>
  <si>
    <t>272365R</t>
  </si>
  <si>
    <t>VÝZTUŽ ZÁKLADŮ Z OCELI 10505, B500B</t>
  </si>
  <si>
    <t>5,6=5,6 [A]</t>
  </si>
  <si>
    <t>Položka zahrnuje veškerý materiál, výrobky a polotovary, včetně mimostaveništní a     
vnitrostaveništní dopravy (rovněž přesuny), včetně naložení a složení, případně s uložením     
- dodání betonářské výztuže v požadované kvalitě, stříhání, řezání, ohýbání a spojování do všech požadovaných tvarů (vč. armakošů) a uložení s požadovaným zajištěním polohy a krytí výztuže betonem,     
- veškeré svary nebo jiné spoje výztuže,     
- pomocné konstrukce a práce pro osazení a upevnění výztuže,     
- zednické výpomoci pro montáž betonářské výztuže,     
- úpravy výztuže pro osazení doplňkových konstrukcí,     
- ochranu výztuže do doby jejího zabetonování,     
- úpravy výztuže pro zřízení železobetonových kloubů, kotevních prvků, závěsných ok a doplňkových konstrukcí,     
- veškerá opatření pro zajištění soudržnosti výztuže a betonu,     
- vodivé propojení výztuže, které je součástí ochrany konstrukce proti vlivům bludných proudů, vyvedení do měřících skříní nebo míst pro měření bludných proudů (vlastní měřící skříně se uvádějí položkami SD 74),     
- povrchovou antikorozní úpravu výztuže,     
- separaci výztuže,     
- osazení měřících zařízení a úpravy pro ně,     
- osazení měřících skříní nebo míst pro měření bludných proudů.</t>
  </si>
  <si>
    <t>Svislé konstrukce</t>
  </si>
  <si>
    <t>32711R</t>
  </si>
  <si>
    <t>ZDI OPĚR, ZÁRUB, NÁBŘEŽ Z DÍLCŮ BETON</t>
  </si>
  <si>
    <t>1,5=1,5 [A]    
úprava líce podezdívky plotu - odsekání lícové vrstvy tvárnic ztraceného bednění, flexibilním mrazuvzdorným lepidlem vlepeny tvarovky šíře 20 mm určené k obkladům podezdívek totožného rozměru a vzhledu jako štípané tvarovky zachovaných částí podezdívky oplocení, každá tvarovka bude dodatečně kotvena nerezovou helikální výztuží prof 6 mm (dl. 100 mm vytažena až na líc tvarovky, 2 ks/tvarovku), výztuž vlepena polymercementovou maltou do vrtu prof 10 mm, nerez trny prof 20 mm dl. 300 mm zajišťující podezdívku plotu proti vyklonění, do podezdívky plotu kotveno chemicky, v kammené zídce opatřeno kluzným pouzdrem</t>
  </si>
  <si>
    <t>- dodání dílce požadovaného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</si>
  <si>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327212</t>
  </si>
  <si>
    <t>ZDI OPĚRNÉ, ZÁRUBNÍ, NÁBŘEŽNÍ Z LOMOVÉHO KAMENE NA MC</t>
  </si>
  <si>
    <t>0,5*(2,4+6,3+6,3+6,7)=10,9 [A]    
kamenné zdivo - kamenné zídky    
Zdivo bude z lomového kamene (horniny vyvřelé) na cem. maltu. Vazba kamene i konkrétní materiál bude odsouhlasen TDI.     
Spárování bude provedeno jako hloubkové vápenocementovou maltou do hloubky max. 100 mm, obvykle spárovací pistolí s tlakem do 0,5 MPa. Před spárováním budou spáry řádně provlhčeny.</t>
  </si>
  <si>
    <t>333125</t>
  </si>
  <si>
    <t>MOSTNÍ OPĚRY A KŘÍDLA Z DÍLCŮ ŽELEZOBETON DO C30/37</t>
  </si>
  <si>
    <t>(5,3+5,7)*2=22,0 [A]    
křídla - prefabrikované úhlové přechodové zdi, vč. výztuže</t>
  </si>
  <si>
    <t>333325</t>
  </si>
  <si>
    <t>MOSTNÍ OPĚRY A KŘÍDLA ZE ŽELEZOVÉHO BETONU DO C30/37</t>
  </si>
  <si>
    <t>74,6-21,6=53,0 [A]    
dříky a křídla nových opěr</t>
  </si>
  <si>
    <t>33336R</t>
  </si>
  <si>
    <t>VÝZTUŽ MOST OPĚR A KŘÍDEL Z OCELI</t>
  </si>
  <si>
    <t>ŽB opěry:  9,65-5,6=4,1 [A]    
výztuž pro kamenné zídky:  0,28=0,3 [B]    
A+B=4,4 [C]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</si>
  <si>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</si>
  <si>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334125R</t>
  </si>
  <si>
    <t>MOSTNÍ PILÍŘE A STATIVA Z DÍLCŮ ŽELEZOBETON DO C30/37</t>
  </si>
  <si>
    <t>2*3=6,0 [A]    
prefabrikované úložné prahy, vč. výztuže</t>
  </si>
  <si>
    <t>Vodorovné konstrukce</t>
  </si>
  <si>
    <t>421325</t>
  </si>
  <si>
    <t>MOSTNÍ NOSNÉ DESKOVÉ KONSTRUKCE ZE ŽELEZOBETONU C30/37</t>
  </si>
  <si>
    <t>4,25=4,3 [A]    
koncové příčníky NK</t>
  </si>
  <si>
    <t>42136R</t>
  </si>
  <si>
    <t>VÝZTUŽ MOSTNÍ NOSNÉ DESKOVÉ KONSTR Z OCELI</t>
  </si>
  <si>
    <t>0,45=0,5 [A]    
výztuž koncových příčníků</t>
  </si>
  <si>
    <t>Položka zahrnuje veškerý materiál, výrobky a polotovary, včetně mimostaveništní a     
vnitrostaveništní dopravy (rovněž přesuny), včetně naložení a složení, případně s uložením     
- dodání betonářské výztuže v požadované kvalitě, stříhání, řezání, ohýbání a spojování do všech požadovaných tvarů (vč. armakošů) a uložení s požadovaným zajištěním polohy a krytí výztuže betonem,     
- veškeré svary nebo jiné spoje výztuže,     
- pomocné konstrukce a práce pro osazení a upevnění výztuže,     
- zednické výpomoci pro montáž betonářské výztuže,     
- úpravy výztuže pro osazení doplňkových konstrukcí,     
- ochranu výztuže do doby jejího zabetonování,     
- úpravy výztuže pro zřízení železobetonových kloubů, kotevních prvků, závěsných ok a doplňkových konstrukcí,     
- veškerá opatření pro zajištění soudržnosti výztuže a betonu,     
- vodivé propojení výztuže, které je součástí ochrany konstrukce proti vlivům bludných proudů, vyvedení do měřících skříní nebo míst pro měření bludných proudů (vlastní měřící skříně se uvádějí položkami SD 74.     
- povrchovou antikorozní úpravu výztuže,     
- separaci výztuže,     
- osazení měřících zařízení a úpravy pro ně,     
- osazení měřících skříní nebo míst pro měření bludných proudů.</t>
  </si>
  <si>
    <t>30</t>
  </si>
  <si>
    <t>42194AR</t>
  </si>
  <si>
    <t>MOSTNÍ NOSNÉ DESKOVÉ KONSTR Z OCELI S 235</t>
  </si>
  <si>
    <t>(7,95+0,17)*1,03=8,4 [A]  ocelová konstrukce mostu z S235, bez PKO - výroba, doprava na stavbu    
0,95=1,0 [B]  ocelové žlaby pro IS, podlahové nosníky, konzola pro značku atd. z S235, bez PKO - výroba, doprava na stavbu    
A+B=9,4 [C]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</si>
  <si>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</si>
  <si>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31</t>
  </si>
  <si>
    <t>42194BR</t>
  </si>
  <si>
    <t>MOSTNÍ NOSNÉ DESKOVÉ KONSTR Z OCELI S 355</t>
  </si>
  <si>
    <t>(39,5)*1,03=40,7 [A]    
ocelová konstrukce mostu z S275, bez PKO - výroba, doprava na stavbu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</si>
  <si>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   
výpomocí,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</si>
  <si>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32</t>
  </si>
  <si>
    <t>451312</t>
  </si>
  <si>
    <t>PODKLADNÍ A VÝPLŇOVÉ VRSTVY Z PROSTÉHO BETONU C12/15</t>
  </si>
  <si>
    <t>pod opěrami:  3,9*6,5*0,5*2*1,1=27,9 [A]    
pod úhlovými zdmi:  5,8*4,4*0,15*2*1,1=8,4 [B]    
pod drenážemi:  0,5*(10+11)=10,5 [C]    
pod základy kamenných zídek:  (1,25*(2,5+7,6)+1,5*(5+4,2))*1,25*0,15=5,0 [D]    
A+B+C+D=51,8 [E]</t>
  </si>
  <si>
    <t>33</t>
  </si>
  <si>
    <t>451314</t>
  </si>
  <si>
    <t>PODKLADNÍ A VÝPLŇOVÉ VRSTVY Z PROSTÉHO BETONU C25/30</t>
  </si>
  <si>
    <t>(1,5*3+2,5)*0,15=1,1 [A]    
Lože odláždění</t>
  </si>
  <si>
    <t>34</t>
  </si>
  <si>
    <t>45147</t>
  </si>
  <si>
    <t>PODKL A VÝPLŇ VRSTVY Z MALTY PLASTICKÉ</t>
  </si>
  <si>
    <t>0,7*0,03*4,5*2=0,2 [A]    
ozuby</t>
  </si>
  <si>
    <t>35</t>
  </si>
  <si>
    <t>465512</t>
  </si>
  <si>
    <t>DLAŽBY Z LOMOVÉHO KAMENE NA MC</t>
  </si>
  <si>
    <t>(1,5*3+2,5)*0,2=1,4 [B]    
dlažba z lomového regulačního kamene tl. 200 mm, lože vykázáno zvlášť</t>
  </si>
  <si>
    <t>Přidružená stavební výroba</t>
  </si>
  <si>
    <t>36</t>
  </si>
  <si>
    <t>711111</t>
  </si>
  <si>
    <t>IZOLACE BĚŽNÝCH KONSTRUKCÍ PROTI ZEMNÍ VLHKOSTI ASFALTOVÝMI NÁTĚRY</t>
  </si>
  <si>
    <t>zasypané líce křídel:  5,3*4*1,25=26,5 [A]    
ALP+2xALN</t>
  </si>
  <si>
    <t>37</t>
  </si>
  <si>
    <t>711112R</t>
  </si>
  <si>
    <t>IZOLACE BĚŽNÝCH KONSTRUKCÍ PROTI ZEMNÍ VLHKOSTI ASFALTOVÝMI PÁSY</t>
  </si>
  <si>
    <t>(7*6,9+5*4,2+5,2*2+1,8*12,2)*2=203,3 [A]    
Izolace NAIP</t>
  </si>
  <si>
    <t>položka zahrnuje:     
- dodání  předepsaného izolačního materiálu     
- očištění a ošetření podkladu, zadávací dokumentace může zahrnout i případné vyspravení     
- zřízení izolace jako kompletního povlaku, případně komplet. soustavy nebo systému podle příslušného  technolog. předpisu     
- zřízení izolace i jednotlivých vrstev po etapách, včetně pracovních spár a spojů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    
pro zadání stavby nestanoví jinak     
- ochrana izolace do doby zřízení definitivní ochranné vrstvy nebo konstrukce     
- úprava, očištění a ošetření prostoru kolem izolace     
- provedení požadovaných zkoušek     
- nezahrnuje ochranné vrstvy, např. geotextilii</t>
  </si>
  <si>
    <t>38</t>
  </si>
  <si>
    <t>711415R1</t>
  </si>
  <si>
    <t>IZOLACE MOSTOVEK CELOPLOŠ POLYMERNÍ - ŽLAB KL</t>
  </si>
  <si>
    <t>12,8*4,8=61,4 [A]    
celoplošná bezešvá izolace s vysokou mechanickou odolností do tl. 5 mm</t>
  </si>
  <si>
    <t>položka zahrnuje:     
- dodání  předepsaného izolačního materiálu     
- očištění a ošetření podkladu, zadávací dokumentace může zahrnout i případné vyspravení     
- zřízení izolace jako kompletního povlaku, případně komplet. soustavy nebo systému podle příslušného  technolog. předpisu     
- zřízení izolace i jednotlivých vrstev po etapách, včetně pracovních spár a spojů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ochrana izolace do doby zřízení definitivní ochranné vrstvy nebo konstrukce     
- úprava, očištění a ošetření prostoru kolem izolace     
- provedení požadovaných zkoušek     
- nezahrnuje ochranné vrstvy, např. litý asfalt, asfaltový beton</t>
  </si>
  <si>
    <t>39</t>
  </si>
  <si>
    <t>711415R2</t>
  </si>
  <si>
    <t>IZOLACE MOSTOVEK CELOPLOŠ POLYMERNÍ - PŘÍMO POCHOZÍ</t>
  </si>
  <si>
    <t>0,45*2*12=10,8 [A]    
celoplošná bezešvá izolace s vysokou mechanickou odolností do tl. 5 mm na horních pasech hlavních nosníků - viz výkresová dokumentace</t>
  </si>
  <si>
    <t>40</t>
  </si>
  <si>
    <t>711509</t>
  </si>
  <si>
    <t>OCHRANA IZOLACE NA POVRCHU TEXTILIÍ</t>
  </si>
  <si>
    <t>Měkká ochrana hydroiziolace geotextilií</t>
  </si>
  <si>
    <t>ochrana izolace spodní stavby min.500 g/m2 :  203,3=203,3 [A]     
ochrana izolace NK min.800 g/m2:                  61,4=61,4 [B]    
A+B=264,7 [C]</t>
  </si>
  <si>
    <t>41</t>
  </si>
  <si>
    <t>74C972</t>
  </si>
  <si>
    <t>ODDĚLENÍ VODIVÉ KONSTRUKCE IZOLAČNÍ VLOŽKOU</t>
  </si>
  <si>
    <t>elektrická izolace ozubu:  2=2,0 [A]</t>
  </si>
  <si>
    <t>42</t>
  </si>
  <si>
    <t>783161</t>
  </si>
  <si>
    <t>PROTIKOROZ OCHRANA OK KOMBIN POVLAKEM S NÁSTŘIKEM METALIZACÍ</t>
  </si>
  <si>
    <t>100,0=100,0 [A]  PKO NK    
49,0=49,0 [B]  ocelové žlaby pro IS, podlahové nosníky, konzola pro značku atd.    
A+B=149,0 [C]</t>
  </si>
  <si>
    <t>Potrubí</t>
  </si>
  <si>
    <t>43</t>
  </si>
  <si>
    <t>87633</t>
  </si>
  <si>
    <t>CHRÁNIČKY Z TRUB PLASTOVÝCH DN DO 150MM</t>
  </si>
  <si>
    <t>chránička 120x100mm: 21,5*2=43,0 [A]    
chránička 120x100mm: 21,5=21,5 [B]    
plast. chránička - žlaby s páskováním v mostní konstrukci, na křídlech a na přechodu do volného terénu, viz výkresová dokumentace    
A+B=64,5 [C]</t>
  </si>
  <si>
    <t>44</t>
  </si>
  <si>
    <t>876331R</t>
  </si>
  <si>
    <t>OCHRANA KABELOVÝCH VEDENÍ</t>
  </si>
  <si>
    <t>0,4*3,2*4=5,1 [A]    
krytí žlabů IS do hl. min 0,5 m - betonová dlažba 50x400x400 mm</t>
  </si>
  <si>
    <t>1. Položka obsahuje:    
 – kompletní montáž, rozměření, upevnění, řezání, spojování a pod.     
 – veškerý spojovací a montážní materiál vč. upevňovacího materiálu ( držáky apod.)    
 – pomocné mechanismy    
2. Položka neobsahuje:    
 X</t>
  </si>
  <si>
    <t>45</t>
  </si>
  <si>
    <t>87733</t>
  </si>
  <si>
    <t>CHRÁNIČKY PŮLENÉ Z TRUB PLAST DN DO 150MM</t>
  </si>
  <si>
    <t>2*20=40,0 [A]    
manipulace a zajištění ochrany - podzemní vedení NN, ČEZ a.s. pod komunikací u opěry O1 - po odhalení umístit do dělené chráničky a zajistit proti poškození, dl. cca 2x20 m</t>
  </si>
  <si>
    <t>46</t>
  </si>
  <si>
    <t>89914</t>
  </si>
  <si>
    <t>ŠACHTOVÉ BETONOVÉ SKRUŽE SAMOSTATNÉ</t>
  </si>
  <si>
    <t>5=5,0 [A]    
vsakovací jímka - skruže výška: 1000 mm, vnitřní průměr: 1000 mm</t>
  </si>
  <si>
    <t>47</t>
  </si>
  <si>
    <t>9112A1R</t>
  </si>
  <si>
    <t>ZÁBRADLÍ MOSTNÍ S VODOR MADLY - DODÁVKA A MONTÁŽ</t>
  </si>
  <si>
    <t>21*2=42,0 [A]    
třímadlové zábradlí na NK a na spodní stavbě, včetně PKO a kotvení, podlití atd.</t>
  </si>
  <si>
    <t>položka zahrnuje:     
dodání zábradlí včetně předepsané povrchové úpravy     
kotvení sloupků, t.j. kotevní desky, šrouby z nerez oceli, vrty a zálivku, pokud zadávací     
dokumentace nestanoví jinak     
případné nivelační hmoty pod kotevní desky</t>
  </si>
  <si>
    <t>48</t>
  </si>
  <si>
    <t>914111</t>
  </si>
  <si>
    <t>DOPRAVNÍ ZNAČKY ZÁKLADNÍ VELIKOSTI OCELOVÉ NEREFLEXNÍ - DOD A MONTÁŽ</t>
  </si>
  <si>
    <t>2=2,0 [A]    
nové DZ na NK</t>
  </si>
  <si>
    <t>49</t>
  </si>
  <si>
    <t>914112</t>
  </si>
  <si>
    <t>DOPRAVNÍ ZNAČKY ZÁKLAD VELIKOSTI OCEL NEREFLEXNÍ - MONTÁŽ S PŘEMÍST</t>
  </si>
  <si>
    <t>5=5,0 [A]    
úpravy DZ, viz TZ</t>
  </si>
  <si>
    <t>50</t>
  </si>
  <si>
    <t>914113</t>
  </si>
  <si>
    <t>DOPRAVNÍ ZNAČKY ZÁKLADNÍ VELIKOSTI OCELOVÉ NEREFLEXNÍ - DEMONTÁŽ</t>
  </si>
  <si>
    <t>51</t>
  </si>
  <si>
    <t>916811</t>
  </si>
  <si>
    <t>ODDĚL OPLOCENÍ S PODSTAVCI DRÁTĚNNÉ - DOD A MONTÁŽ</t>
  </si>
  <si>
    <t>5,5=5,5 [B]    
provizorní oplocení výšky min. 1,8 m během výstavby nové kamenné zídky (úpravy v rohu parcely č.p. 3202 vlastníka p. Grafa - viz Situace), vč. demontáže</t>
  </si>
  <si>
    <t>52</t>
  </si>
  <si>
    <t>916811R</t>
  </si>
  <si>
    <t>ODDĚL OPLOCENÍ S PODSTAVCI DRÁTĚNNÉ - DEMONT. A MONTÁŽ</t>
  </si>
  <si>
    <t>3=3,0 [A]    
dočasné snesení cca 2,5 m stávajícího oplocení pozemku a následné osazení stávajícího sloupku drátěného oplocení do nové zídky, znovuosazení jednoho panelu oplocení a podhrabové desky vodorovně    
vč. potřebných úprav (úpravy v rohu parcely č.p. 3202 vlastníka p. Grafa - viz Situace)</t>
  </si>
  <si>
    <t>položka zahrnuje:    
- dodání zařízení v předepsaném provedení včetně jejich osazení    
- údržbu po celou dobu trvání funkce, náhradu zničených nebo ztracených kusů, nutnou opravu poškozených částí</t>
  </si>
  <si>
    <t>53</t>
  </si>
  <si>
    <t>931337</t>
  </si>
  <si>
    <t>TĚSNĚNÍ DILATAČ SPAR POLYURETAN TMELEM PRŮŘ PŘES 800MM2</t>
  </si>
  <si>
    <t>2*(5,5*3+4,5*2+2,7*4)=72,6 [A]    
těsnění spár mezi prefabrikáty, vč. těsnícího profilu, trvale pružný tmel doporučený výrobcem prefabrikátů (přesněji bude specifikováno v TP výroby a montáže prefabrikátů)</t>
  </si>
  <si>
    <t>54</t>
  </si>
  <si>
    <t>93137R</t>
  </si>
  <si>
    <t>PŘEKRYTÍ DILATAČNÍCH SPAR KRYCÍMI HDPE DESKAMI</t>
  </si>
  <si>
    <t>KS</t>
  </si>
  <si>
    <t>6=6,0 [A]    
krycí HDPE desky rohové+zakrytí průchodu IS, dodávka a montáž, vč. kotvení</t>
  </si>
  <si>
    <t>- výrobní dokumentace (vč. technologického předpisu)    
- dodání kompletního zařízení vč. všech přepravních a montážních úprav a zařízení    
- řezání a sváření     
- dodání spojovacího, kotevního a těsnícího materiálu</t>
  </si>
  <si>
    <t>55</t>
  </si>
  <si>
    <t>93261R</t>
  </si>
  <si>
    <t>POCHOZÍ ROŠT Z KOMPOZITU</t>
  </si>
  <si>
    <t>22=22,0 [A]    
FRP polymerové rošty h = 30 mm</t>
  </si>
  <si>
    <t>položka zahrnuje:    
- dodání a uložení předepsané konstrukce z předepsaného materiálu včetně vnitrostaveništní a mimostaveništní dopravy    
- veškeré potřebné pomocné práce    
- veškerý pomocný a upevňovací materiál</t>
  </si>
  <si>
    <t>56</t>
  </si>
  <si>
    <t>93631R</t>
  </si>
  <si>
    <t>DROBNÉ DOPLŇK KONSTR BETON MONOLIT</t>
  </si>
  <si>
    <t>2=2,0 [A]    
vytvoření prolisu letopočtu</t>
  </si>
  <si>
    <t>- dodání  čerstvého  betonu  (betonové  směsi)  požadované  kvality,  jeho  uložení  do požadovaného tvaru při jakékoliv hustotě výztuže, konzistenci čerstvého betonu a způsobu hutnění, ošetření a ochranu betonu,     
- zhotovení nepropustného, mrazuvzdorného betonu a betonu požadované trvanlivosti a     
vlastností,     
- užití potřebných přísad a technologií výroby betonu,     
- zřízení pracovních a dilatačních spar, včetně potřebných úprav, výplně, vložek, opracování, očištění a ošetření,     
- bednění  požadovaných  konstr. (i ztracené) s úpravou  dle požadované  kvality povrchu betonu, včetně odbedňovacích a odskružovacích prostředků,     
- podpěrné  konstr. (skruže) a lešení všech druhů pro bednění, uložení čerstvého betonu, výztuže a doplňkových konstr., vč. požadovaných otvorů, ochranných a bezpečnostních opatření a základů těchto konstrukcí a lešení,     
- vytvoření kotevních čel, kapes, nálitků, a sedel,     
- zřízení  všech  požadovaných  otvorů, kapes, výklenků, prostupů, dutin, drážek a pod., vč. ztížení práce a úprav  kolem nich,     
- úpravy pro osazení výztuže, doplňkových konstrukcí a vybavení,     
- úpravy povrchu pro položení požadované izolace, povlaků a nátěrů, případně vyspravení,     
- ztížení práce u kabelových a injektážních trubek a ostatních zařízení osazovaných do betonu,     
- konstrukce betonových kloubů, upevnění kotevních prvků a doplňkových konstrukcí,     
- nátěry zabraňující soudržnost betonu a bednění,     
- výplň, těsnění  a tmelení spar a spojů,     
- opatření  povrchů  betonu  izolací  proti zemní vlhkosti v částech, kde přijdou do styku se     
zeminou nebo kamenivem,     
- případné zřízení spojovací vrstvy u základů,     
- úpravy pro osazení zařízení ochrany konstrukce proti vlivu bludných proudů</t>
  </si>
  <si>
    <t>57</t>
  </si>
  <si>
    <t>96613</t>
  </si>
  <si>
    <t>BOURÁNÍ KONSTRUKCÍ Z KAMENE NA MC</t>
  </si>
  <si>
    <t>opěry:  8,3*5,5*2=91,3 [A]    
křídla:  6,5*3*4=78,0 [B]    
A+B=169,3 [C]    
vybourání kamen. zdiva opěr a křídel, doprava na skládku - předpoklad AVE Ústí nad Labem s.r.o. - sběrný dvůr a kompostárna Všebořice</t>
  </si>
  <si>
    <t>58</t>
  </si>
  <si>
    <t>96615</t>
  </si>
  <si>
    <t>BOURÁNÍ KONSTRUKCÍ Z PROSTÉHO BETONU</t>
  </si>
  <si>
    <t>12,5*1*0,45*2=11,3 [A]    
vybourání části bet. křídel a záv. zdí ze ztraceného bednění, doprava na skládku - předpoklad AVE Ústí nad Labem s.r.o. - sběrný dvůr a kompostárna Všebořice</t>
  </si>
  <si>
    <t>59</t>
  </si>
  <si>
    <t>96617</t>
  </si>
  <si>
    <t>BOURÁNÍ KONSTRUKCÍ ZE DŘEVA</t>
  </si>
  <si>
    <t>podlahy a zábradlí:  0,05*4,5*1,5*10,1+1,5=4,9 [A]    
mostnice:  0,18*0,25*2,5*17=1,9 [B]    
A+B=6,8 [C]    
vybourání/snesení mostnic, dřevo podlah a zabr, doprava na skládku - předpoklad AVE Ústí nad Labem s.r.o. - sběrný dvůr a kompostárna Všebořice</t>
  </si>
  <si>
    <t>60</t>
  </si>
  <si>
    <t>96618</t>
  </si>
  <si>
    <t>BOURÁNÍ KONSTRUKCÍ KOVOVÝCH</t>
  </si>
  <si>
    <t>18,5=18,5 [A]    
snesení stávající NK mostu vč. kolejnic, mostnic a podlah atd. - bude sneseno automobilovým jeřábem z prostoru křižovatky komunikace, hmotnost mostu cca 18,5 t / vyložení 12,0 m (OK vč. konzol: 15,0 t, mostnice: 1,5 t, kolejnice: 1,0 t, podlahy: 1,0 t). Stávající mostní provizorium (MP) vč. příslušenství bude odvezeno na úložiště mostních provizorií do areálu Teplice Zámecká zahrada.</t>
  </si>
  <si>
    <t>D.2.1.5</t>
  </si>
  <si>
    <t>Ostatní inženýrské objekty</t>
  </si>
  <si>
    <t xml:space="preserve">  SO 30-01</t>
  </si>
  <si>
    <t>Přeložka kabelu SŽ - CTD</t>
  </si>
  <si>
    <t>SO 30-01</t>
  </si>
  <si>
    <t>02910R</t>
  </si>
  <si>
    <t>OSTATNÍ POŽADAVKY - ZEMĚMĚŘIČSKÁ MĚŘENÍ</t>
  </si>
  <si>
    <t>popis položky</t>
  </si>
  <si>
    <t>zahrnuje veškeré náklady spojené s objednatelem požadovanými zařízeními</t>
  </si>
  <si>
    <t>02944R</t>
  </si>
  <si>
    <t>OSTAT POŽADAVKY - DOKUMENTACE SKUTEČ PROVEDENÍ V DIGIT FORMĚ</t>
  </si>
  <si>
    <t>131831</t>
  </si>
  <si>
    <t>HLOUBENÍ JAM ZAPAŽ I NEPAŽ TŘ. II, ODVOZ DO 1KM</t>
  </si>
  <si>
    <t>pro 4 stožáry (hranoly) po 2m3</t>
  </si>
  <si>
    <t>132831</t>
  </si>
  <si>
    <t>HLOUBENÍ RÝH ŠÍŘ DO 2M PAŽ I NEPAŽ TŘ. II, ODVOZ DO 1KM</t>
  </si>
  <si>
    <t>80m x 0,35 x 0,8 - trasy mimo mostní konstrukci</t>
  </si>
  <si>
    <t>17411</t>
  </si>
  <si>
    <t>ZÁSYP JAM A RÝH ZEMINOU SE ZHUTNĚNÍM</t>
  </si>
  <si>
    <t>80m x 0,35 x 0,8 - trasy mimo mostní konstrukci a jámy pro hranoly</t>
  </si>
  <si>
    <t>PSV - montážní práce</t>
  </si>
  <si>
    <t>701005</t>
  </si>
  <si>
    <t>VYHLEDÁVACÍ MARKER ZEMNÍ S MOŽNOSTÍ ZÁPISU</t>
  </si>
  <si>
    <t>obě strany mostu po obou stranách koleje</t>
  </si>
  <si>
    <t>702111</t>
  </si>
  <si>
    <t>KABELOVÝ ŽLAB ZEMNÍ VČETNĚ KRYTU SVĚTLÉ ŠÍŘKY DO 120 MM</t>
  </si>
  <si>
    <t>trasy mimo mostní konstrukci do dosažení předepsané hloubky uložení    
4x 10m obě strany mostu po obou stranách koleje</t>
  </si>
  <si>
    <t>702312</t>
  </si>
  <si>
    <t>ZAKRYTÍ KABELŮ VÝSTRAŽNOU FÓLIÍ ŠÍŘKY PŘES 20 DO 40 CM</t>
  </si>
  <si>
    <t>trasy mimo mostní konstrukci    
80 m</t>
  </si>
  <si>
    <t>702902</t>
  </si>
  <si>
    <t>ZASYPÁNÍ KABELOVÉHO ŽLABU VRSTVOU Z PŘESÁTÉHO PÍSKU ČI VÝKOPKU SVĚTLÉ ŠÍŘKY PŘES 120 DO 250 MM</t>
  </si>
  <si>
    <t>trasy mimo mostní konstrukci    
40 m</t>
  </si>
  <si>
    <t>742P17</t>
  </si>
  <si>
    <t>VYHLEDÁNÍ STÁVAJÍCÍHO KABELU (MĚŘENÍ, SONDA)</t>
  </si>
  <si>
    <t>obě strany mostu po obou stranách koleje     
4 ks</t>
  </si>
  <si>
    <t>75H112</t>
  </si>
  <si>
    <t>STOŽÁR (SLOUP) DŘEVĚNÝ JEDNODUCHÝ NEPATKOVANNÝ</t>
  </si>
  <si>
    <t>položka pro podpůrnou konstrukci provizoria (hranoly)    
4 ks    
Technická specifikace - viz technická zpráva</t>
  </si>
  <si>
    <t>75H11X</t>
  </si>
  <si>
    <t>STOŽÁR (SLOUP) DŘEVĚNÝ JEDNODUCHÝ - MONTÁŽ</t>
  </si>
  <si>
    <t>položka pro montáž podpůrné konstrukci provizoria (hranolů)    
4 ks    
Technická specifikace - viz technická zpráva</t>
  </si>
  <si>
    <t>75H11Y</t>
  </si>
  <si>
    <t>STOŽÁR (SLOUP) DŘEVĚNÝ JEDNODUCHÝ - DEMONTÁŽ</t>
  </si>
  <si>
    <t>položka prode montáž provizoria, podpůrné konstrukce (hranolů)    
4 ks    
Technická specifikace - viz technická zpráva</t>
  </si>
  <si>
    <t>75H211</t>
  </si>
  <si>
    <t>UPEVNĚNÍ NA OBJEKTU, NÁSTĚNNÁ KONZOLA</t>
  </si>
  <si>
    <t>4 ks    
náhradní položka, klasická stožárová kotva není v ceníku, vč. montáže</t>
  </si>
  <si>
    <t>75H21Y</t>
  </si>
  <si>
    <t>UPEVNĚNÍ NA OBJEKTU, NÁSTĚNNÁ KONZOLA - DEMONTÁŽ</t>
  </si>
  <si>
    <t>4 ks    
náhradní položka, klasická stožárová kotva není v ceníku, demontáž</t>
  </si>
  <si>
    <t>75H621</t>
  </si>
  <si>
    <t>ZÁVĚSNÉ OCELOVÉ LANO</t>
  </si>
  <si>
    <t>2x 35 m včetně délky k upevnění    
Technická specifikace - viz technická zpráva</t>
  </si>
  <si>
    <t>75H62Y</t>
  </si>
  <si>
    <t>ZÁVĚSNÉ OCELOVÉ LANO - DEMONTÁŽ</t>
  </si>
  <si>
    <t>2x 35 m včetně délky k upevnění    
viz technická zpráva, odstranění provizoria</t>
  </si>
  <si>
    <t>75I32X</t>
  </si>
  <si>
    <t>KABEL ZEMNÍ DVOUPLÁŠŤOVÝ S PANCÍŘEM PRŮMĚRU ŽÍLY 0,8 MM - MONTÁŽ</t>
  </si>
  <si>
    <t>2x 70m úprav - provizorní a definitivní</t>
  </si>
  <si>
    <t>75I32Y</t>
  </si>
  <si>
    <t>KABEL ZEMNÍ DVOUPLÁŠŤOVÝ S PANCÍŘEM PRŮMĚRU ŽÍLY 0,8 MM - DEMONTÁŽ</t>
  </si>
  <si>
    <t>75I71X</t>
  </si>
  <si>
    <t>KABEL KLASICKÝ DÁLKOVÝ DVOUPLÁŠŤOVÝ - MONTÁŽ</t>
  </si>
  <si>
    <t>2x 50m úprav - provizorní a definitivní</t>
  </si>
  <si>
    <t>75I71Y</t>
  </si>
  <si>
    <t>KABEL KLASICKÝ DÁLKOVÝ DVOUPLÁŠŤOVÝ - DEMONTÁŽ</t>
  </si>
  <si>
    <t>75I91X</t>
  </si>
  <si>
    <t>OPTOTRUBKA HDPE - MONTÁŽ</t>
  </si>
  <si>
    <t>2x 70m úprav - provizorní a definitivní, 2 HDPE</t>
  </si>
  <si>
    <t>75I91Y</t>
  </si>
  <si>
    <t>OPTOTRUBKA HDPE - DEMONTÁŽ</t>
  </si>
  <si>
    <t>75I961</t>
  </si>
  <si>
    <t>OPTOTRUBKA - HERMETIZACE ÚSEKU DO 2000 M</t>
  </si>
  <si>
    <t>ÚSEK</t>
  </si>
  <si>
    <t>volná trubka</t>
  </si>
  <si>
    <t>75I962</t>
  </si>
  <si>
    <t>OPTOTRUBKA - KALIBRACE</t>
  </si>
  <si>
    <t>75IJ12</t>
  </si>
  <si>
    <t>MĚŘENÍ JEDNOSMĚRNÉ NA SDĚLOVACÍM KABELU</t>
  </si>
  <si>
    <t>10XN (čtyřek)</t>
  </si>
  <si>
    <t>75IJ15</t>
  </si>
  <si>
    <t>MĚŘENÍ A VYROVNÁNÍ KAPACITNÍCH NEROVNOVÁH NA MÍSTNÍM SDĚLOVACÍM KABELU, KABEL DO 4 KM DÉLKY, 1 ČTYŘKA</t>
  </si>
  <si>
    <t>10 čtyřek</t>
  </si>
  <si>
    <t>75IJ21</t>
  </si>
  <si>
    <t>MĚŘENÍ ZKRÁCENÉ ZÁVĚREČNÉ DÁLKOVÉHO KABELU V OBOU SMĚRECH ZA PROVOZU</t>
  </si>
  <si>
    <t>ČTYŘKA</t>
  </si>
  <si>
    <t>7 čtyřek (7XV1,3)</t>
  </si>
  <si>
    <t>75IK11</t>
  </si>
  <si>
    <t>MĚŘENÍ STÁVAJÍCÍHO OPTICKÉHO KABELU</t>
  </si>
  <si>
    <t>VLÁKNO</t>
  </si>
  <si>
    <t>kontrolní měření stávající optické kabelizace ke zjištění technických parametrů optického kabelu před montáží i po ní    
2x 48 vláken</t>
  </si>
  <si>
    <t xml:space="preserve">  SO 30-02</t>
  </si>
  <si>
    <t>Přeložka kabelu SŽ - SSZT</t>
  </si>
  <si>
    <t>SO 30-02</t>
  </si>
  <si>
    <t>jen drobné odkopávky, ostatní zemní práce jsou společné s SO 30-01    
1m3</t>
  </si>
  <si>
    <t>75A237</t>
  </si>
  <si>
    <t>ZATAŽENÍ A SPOJKOVÁNÍ KABELŮ SE STÍNĚNÍM DO 12 PÁRŮ - MONTÁŽ</t>
  </si>
  <si>
    <t>KMPÁR</t>
  </si>
  <si>
    <t>2x 70m x 7P - provizorní a definitivní</t>
  </si>
  <si>
    <t>75A238</t>
  </si>
  <si>
    <t>ZATAŽENÍ A SPOJKOVÁNÍ KABELŮ SE STÍNĚNÍM DO 12 PÁRŮ - DEMONTÁŽ</t>
  </si>
  <si>
    <t>2x 70m x 7P - provizorní a definitivní + demontáž nefunkční kabelizace do šrotu</t>
  </si>
  <si>
    <t>75E137</t>
  </si>
  <si>
    <t>PŘEZKOUŠENÍ VLAKOVÝCH CEST</t>
  </si>
  <si>
    <t>oba směry</t>
  </si>
  <si>
    <t>75E147</t>
  </si>
  <si>
    <t>PŘEZKOUŠENÍ A REGULACE AUTOMATICKÉHO BLOKU</t>
  </si>
  <si>
    <t>75IH71</t>
  </si>
  <si>
    <t>UKONČENÍ KABELU SMRŠŤOVACÍ KONCOVKA DO 40 MM</t>
  </si>
  <si>
    <t>obě strany mostu po obou stranách koleje     
4 ks kabelů po odřezání</t>
  </si>
  <si>
    <t>kontrolní měření stávající optické kabelizace ke zjištění technických parametrů optického kabelu před montáží i po ní    
2x 12 vláken</t>
  </si>
  <si>
    <t xml:space="preserve">  SO 30-03</t>
  </si>
  <si>
    <t>Přeložka kabelu SŽ - SEE</t>
  </si>
  <si>
    <t>SO 30-03</t>
  </si>
  <si>
    <t>jen drobné odkopávky, ostatní zemní práce jsou společné s SO 30-01</t>
  </si>
  <si>
    <t>709110</t>
  </si>
  <si>
    <t>PROVIZORNÍ ZAJIŠTĚNÍ KABELU VE VÝKOPU</t>
  </si>
  <si>
    <t>obě strany mostu    
2 ks</t>
  </si>
  <si>
    <t>742H22</t>
  </si>
  <si>
    <t>KABEL NN ČTYŘ- A PĚTIŽÍLOVÝ AL S PLASTOVOU IZOLACÍ OD 4 DO 16 MM2</t>
  </si>
  <si>
    <t>montáž provizorní a definitivní    
2 x 70m</t>
  </si>
  <si>
    <t>obě strany mostu po obou stranách koleje     
2 ks</t>
  </si>
  <si>
    <t>742Z23</t>
  </si>
  <si>
    <t>DEMONTÁŽ KABELOVÉHO VEDENÍ NN</t>
  </si>
  <si>
    <t>demontáž provizorní a definitivní    
2 x 70m</t>
  </si>
  <si>
    <t>747211</t>
  </si>
  <si>
    <t>CELKOVÁ PROHLÍDKA, ZKOUŠENÍ, MĚŘENÍ A VYHOTOVENÍ VÝCHOZÍ REVIZNÍ ZPRÁVY, PRO OBJEM IN DO 100 TIS. KČ</t>
  </si>
  <si>
    <t>položka pro podpůrnou konstrukci provizoria (hranoly)    
1 ks</t>
  </si>
  <si>
    <t>747301</t>
  </si>
  <si>
    <t>PROVEDENÍ PROHLÍDKY A ZKOUŠKY PRÁVNICKOU OSOBOU, VYDÁNÍ PRŮKAZU ZPŮSOBILOSTI</t>
  </si>
  <si>
    <t>1 ks</t>
  </si>
  <si>
    <t>747302</t>
  </si>
  <si>
    <t>VYDÁNÍ PŘÍKAZU "B" - JEDNODUCHÉ PRACOVIŠTĚ</t>
  </si>
  <si>
    <t>747511</t>
  </si>
  <si>
    <t>ZKOUŠKY VODIČŮ A KABELŮ NN PRŮŘEZU ŽÍLY DO 5X25 MM2</t>
  </si>
  <si>
    <t>747701</t>
  </si>
  <si>
    <t>DOKONČOVACÍ MONTÁŽNÍ PRÁCE NA ELEKTRICKÉM ZAŘÍZENÍ</t>
  </si>
  <si>
    <t>HOD</t>
  </si>
  <si>
    <t>HZS odhad</t>
  </si>
  <si>
    <t>D.2.1.8</t>
  </si>
  <si>
    <t>Pozemní komunikace</t>
  </si>
  <si>
    <t xml:space="preserve">  SO 50-01</t>
  </si>
  <si>
    <t>Úpravy chodníků a komunikace</t>
  </si>
  <si>
    <t>SO 50-01</t>
  </si>
  <si>
    <t>014102</t>
  </si>
  <si>
    <t>POPLATKY ZA SKLÁDKU</t>
  </si>
  <si>
    <t>viz hloubení jam:  (14,1)*1,8=25,4 [A]    
zemina z výkopů, skládkovné, předpoklad skládka AVE Ústí nad Labem s.r.o. - sběrný dvůr a kompostárna Všebořice</t>
  </si>
  <si>
    <t>(25,5+26,5)*0,25*0,15*2,4=4,7 [A]    
bet. obrubníky    
kamenná a bet. suť, skládkovné, předpoklad skládka AVE Ústí nad Labem s.r.o. - sběrný dvůr a kompostárna Všebořice</t>
  </si>
  <si>
    <t>11352</t>
  </si>
  <si>
    <t>ODSTRANĚNÍ CHODNÍKOVÝCH A SILNIČNÍCH OBRUBNÍKŮ BETONOVÝCH</t>
  </si>
  <si>
    <t>23+26=49,0 [A]    
bet. obrubníky    
doprava - skládka AVE Ústí nad Labem s.r.o. - sběrný dvůr a kompostárna Všebořice</t>
  </si>
  <si>
    <t>11372</t>
  </si>
  <si>
    <t>FRÉZOVÁNÍ ZPEVNĚNÝCH PLOCH ASFALTOVÝCH</t>
  </si>
  <si>
    <t>131*0,05=6,6 [A]    
vč. vybourání části chodníku z LA</t>
  </si>
  <si>
    <t>rozšíření komunikace u O1:  11,0*0,6=6,6 [A]    
rozšíření komunikace u O2:  12,5*0,6=7,5 [B]    
A+B=14,1 [C]    
doprava - skládka AVE Ústí nad Labem s.r.o. - sběrný dvůr a kompostárna Všebořice</t>
  </si>
  <si>
    <t>podkl. vrstvy ze ŠD chodníky:  0,25*(35+63)=24,5 [A]    
ŠD 0/32A, hutněná na ID 0,95, po vrstvách max 300 mm    
podkl. vrstvy ze ŠD, komunikace:  0,3*(11+12,5)=7,1 [B]    
ŠD 32/63, hutněná na ID 0,95, po vrstvách max 300 mm    
vč. uložení malého množství frezinku    
A+B=31,6 [C]</t>
  </si>
  <si>
    <t>567104</t>
  </si>
  <si>
    <t>VRSTVY PRO OBNOVU A OPRAVY Z KAMENIVA ZPEV CEMENTEM</t>
  </si>
  <si>
    <t>(11+12,5)*0,12*1,25=3,5 [A]    
KSC I C8/10  tl. 120 mm</t>
  </si>
  <si>
    <t>572211</t>
  </si>
  <si>
    <t>SPOJOVACÍ POSTŘIK Z ASFALTU DO 0,5KG/M2</t>
  </si>
  <si>
    <t>153*2=306,0 [A]</t>
  </si>
  <si>
    <t>575B33</t>
  </si>
  <si>
    <t>LITÝ ASFALT MA II (KŘIŽ, PARKOVIŠTĚ, ZASTÁVKY) 11 TL. 30MM</t>
  </si>
  <si>
    <t>35+63=98,0 [A]    
litý asfalt MA 5 V tl. 30 mm - chodníky</t>
  </si>
  <si>
    <t>5774BE</t>
  </si>
  <si>
    <t>VRSTVY PRO OBNOVU A OPRAVY Z ASF BETONU ACO 11+, 11S MODIFIK</t>
  </si>
  <si>
    <t>153*0,05=7,7 [A]    
obrusná vrstva</t>
  </si>
  <si>
    <t>5774BER</t>
  </si>
  <si>
    <t>VRSTVY PRO OBNOVU A OPRAVY Z ASF BETONU</t>
  </si>
  <si>
    <t>25=25,0 [A]     
příp. opravy poškozené vozovky komunikací v okolí mostu</t>
  </si>
  <si>
    <t>- dodání směsi v požadované kvalitě     
- očištění podkladu     
- uložení směsi dle předepsaného technologického předpisu, zhutnění vrstvy v předepsané tloušťce     
- zřízení vrstvy bez rozlišení šířky, pokládání vrstvy po etapách, včetně pracovních spar a spojů     
- úpravu napojení, ukončení podél obrubníků, dilatačních zařízení, odvodňovacích proužků, odvodňovačů, vpustí, šachet a pod.     
- nezahrnuje postřiky, nátěry     
- nezahrnuje těsnění podél obrubníků, dilatačních zařízení, odvodňovacích proužků, odvodňovačů, vpustí, šachet a pod.     
- položka je určena pro obnovu asfaltového krytu drobných oprav a plošných rozpadů (vztahuje se na plochu jednotlivě do 10000m2). Není určena pro souvislou obnovu     
asfaltového krytu (ta se vykáže položkami 574*** a 575***) a pro výspravu výtluků (ta se vykáže položkami 5779**, vztahuje se na plochu jednotlivě do 10m2).     
-nezahrnuje očištění podkladu po veřejném provozu</t>
  </si>
  <si>
    <t>5774DI</t>
  </si>
  <si>
    <t>VRSTVY PRO OBNOVU A OPRAVY Z ASF BETONU ACL 22+, 22S MODIFIK</t>
  </si>
  <si>
    <t>(11+12,5)*0,07=1,6 [A]    
ložná vrstva, tloušťka vrstvy 60 mm</t>
  </si>
  <si>
    <t>5774FI</t>
  </si>
  <si>
    <t>VRSTVY PRO OBNOVU A OPRAVY Z ASF BETONU ACP 22+, 22S MODIFIK</t>
  </si>
  <si>
    <t>(11+12,5)*0,06=1,4 [A]    
podkladní vrstva, tloušťka vrstvy 60 mm</t>
  </si>
  <si>
    <t>89911G</t>
  </si>
  <si>
    <t>LITINOVÝ POKLOP D400</t>
  </si>
  <si>
    <t>3=3,0 [A]    
demontáž a znovuosazení stávajících poklopů a mříží vpustí v komunikaci, rektifikace, zálivky modif. asf. atd.</t>
  </si>
  <si>
    <t>89911IR</t>
  </si>
  <si>
    <t>KOMPOZITNÍ POKLOP B125</t>
  </si>
  <si>
    <t>SOUB</t>
  </si>
  <si>
    <t>1=1,0 [A]    
kompozitní poklop B125 v chodníku - nové zakrytí stávající šachty vč. nutného podhladního hrnce, vnitřní průměr 600 mm, podbetonovat na tl. 200 mm    
vč. všech nutných úprav šachty, její vyčištění, přespárování atd.</t>
  </si>
  <si>
    <t>Položka zahrnuje dodávku a osazení předepsané mříže včetně rámu</t>
  </si>
  <si>
    <t>915111R</t>
  </si>
  <si>
    <t>VODOROVNÉ DOPRAVNÍ ZNAČENÍ BARVOU HLADKÉ - DODÁVKA A POKLÁDKA</t>
  </si>
  <si>
    <t>(27,5+28,5+21)=77,0 [A]    
vodorovné dopravné značení na komunikaci doplněno v návaznosti na přilehlé úseky</t>
  </si>
  <si>
    <t>položka zahrnuje:    
- dodání a pokládku nátěrového materiálu (měří se pouze natíraná plocha)    
- předznačení a reflexní úpravu</t>
  </si>
  <si>
    <t>91531R</t>
  </si>
  <si>
    <t>VAROVNÝ PÁS ŠÍŘKY 0,40 M LEPENÝ S RELIEFNÍM POVRCHEM</t>
  </si>
  <si>
    <t>6,5=6,5 [A]    
varovný pas pro zrakově postižené  - základní pás + hmatné výstupky, viz TZ</t>
  </si>
  <si>
    <t>1. Položka obsahuje:    
 – všechny práce pro zřízení plně funkčního bezpečnostního pásu s varovnými a vodicími prvky    
 – dodání materiálu v požadované kvalitě    
 – očištění podkladu, případně zřízení spojovací vrstvy    
 – uložení směsi dle předepsaného technologického předpisu    
 – zřízení vrstvy bez rozlišení šířky, pokládání vrstvy po etapách, včetně pracovních spar a spojů    
 - zahrnuje předznačení    
 2. Způsob měření:    
Měří se metr délkový.</t>
  </si>
  <si>
    <t>917223</t>
  </si>
  <si>
    <t>SILNIČNÍ A CHODNÍKOVÉ OBRUBY Z BETONOVÝCH OBRUBNÍKŮ ŠÍŘ 100MM</t>
  </si>
  <si>
    <t>9=9,0 [A]</t>
  </si>
  <si>
    <t>917224</t>
  </si>
  <si>
    <t>SILNIČNÍ A CHODNÍKOVÉ OBRUBY Z BETONOVÝCH OBRUBNÍKŮ ŠÍŘ 150MM</t>
  </si>
  <si>
    <t>25,5+26,5=52,0 [A]</t>
  </si>
  <si>
    <t>919114</t>
  </si>
  <si>
    <t>ŘEZÁNÍ ASFALTOVÉHO KRYTU VOZOVEK TL DO 200MM</t>
  </si>
  <si>
    <t>18+18+25,5+26,5=88,0 [A]</t>
  </si>
  <si>
    <t>931324</t>
  </si>
  <si>
    <t>TĚSNĚNÍ DILATAČ SPAR ASF ZÁLIVKOU MODIFIK PRŮŘ DO 400MM2</t>
  </si>
  <si>
    <t>styk stará/nová obrus vrstva:  18+18=36,0 [A]    
podél ubrub:  (25,5+26,5)*2=104,0 [B]    
podél křídel, opěr:  17+23=40,0 [C]    
A+B+C=180,0 [D]</t>
  </si>
  <si>
    <t>D.9898</t>
  </si>
  <si>
    <t>Ostatní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</si>
  <si>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</si>
  <si>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</si>
  <si>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</si>
  <si>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</si>
  <si>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</si>
  <si>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</si>
  <si>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Předání 3x tištěná + 3x digitální forma CD</t>
  </si>
  <si>
    <t>"V této položce ocení dodavatel náklady na geodetickou část dokumentace skutečného provedení.  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</si>
  <si>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</si>
  <si>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</si>
  <si>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</si>
  <si>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</si>
  <si>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</si>
  <si>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</si>
  <si>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</si>
  <si>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  
Měrnou jednotkou je KOMPLET=KPL, kterou je soubor všech objektů stavby, předání 3 x digitální forma CD."</t>
  </si>
  <si>
    <t>Ostatní</t>
  </si>
  <si>
    <t>VSEOB004</t>
  </si>
  <si>
    <t>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</si>
  <si>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    
Měrnou jednotkou je KOMPLET=KPL, kterou je soubor všech objektů stavby, které posouzení vyžadují, předání 3x tištěná + 3x digitální forma CD."</t>
  </si>
  <si>
    <t>VSEOB005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</si>
  <si>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</si>
  <si>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</si>
  <si>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VSEOB006</t>
  </si>
  <si>
    <t>Nájmy hrazené zhotovitelem stavby</t>
  </si>
  <si>
    <t>Pronájmy pozemků pro účely stavby v období dle harmonogramu stavby</t>
  </si>
  <si>
    <t>Pronájmy pozemků pro účely stavby v období dle harmonogramu stavby - včetně všech příslušných poplatků vyplývajících z užívání pozemků.</t>
  </si>
  <si>
    <t>VSEOB007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</si>
  <si>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</si>
  <si>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</si>
  <si>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</si>
  <si>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</si>
  <si>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VSEOB008</t>
  </si>
  <si>
    <t>Publicita</t>
  </si>
  <si>
    <t>Zajištění propagace stavby dle ZTP pro národní financování</t>
  </si>
  <si>
    <t>v předepsaném rozsahu a počtu dle ZTP</t>
  </si>
  <si>
    <t>Veškere podrobnosti jsou uvedené v ZTP v kapitole 4.13 Publicita stavby.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</si>
</sst>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0+C10+C14+C16+C20+C22</f>
      </c>
    </row>
    <row r="7" spans="2:3" ht="12.75" customHeight="1">
      <c r="B7" s="8" t="s">
        <v>7</v>
      </c>
      <c s="10">
        <f>0+E10+E14+E16+E20+E22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</f>
      </c>
      <c s="14">
        <f>C10*0.21</f>
      </c>
      <c s="14">
        <f>0+E11+E12+E13</f>
      </c>
      <c s="13">
        <f>0+F11+F12+F13</f>
      </c>
    </row>
    <row r="11" spans="1:6" ht="12.75">
      <c r="A11" s="11" t="s">
        <v>16</v>
      </c>
      <c s="12" t="s">
        <v>17</v>
      </c>
      <c s="14">
        <f>'SO 10-01'!K8+'SO 10-01'!M8</f>
      </c>
      <c s="14">
        <f>C11*0.21</f>
      </c>
      <c s="14">
        <f>C11+D11</f>
      </c>
      <c s="13">
        <f>'SO 10-01'!T7</f>
      </c>
    </row>
    <row r="12" spans="1:6" ht="12.75">
      <c r="A12" s="11" t="s">
        <v>188</v>
      </c>
      <c s="12" t="s">
        <v>189</v>
      </c>
      <c s="14">
        <f>'SO 10-01.1'!K8+'SO 10-01.1'!M8</f>
      </c>
      <c s="14">
        <f>C12*0.21</f>
      </c>
      <c s="14">
        <f>C12+D12</f>
      </c>
      <c s="13">
        <f>'SO 10-01.1'!T7</f>
      </c>
    </row>
    <row r="13" spans="1:6" ht="12.75">
      <c r="A13" s="11" t="s">
        <v>197</v>
      </c>
      <c s="12" t="s">
        <v>198</v>
      </c>
      <c s="14">
        <f>'SO 11-01'!K8+'SO 11-01'!M8</f>
      </c>
      <c s="14">
        <f>C13*0.21</f>
      </c>
      <c s="14">
        <f>C13+D13</f>
      </c>
      <c s="13">
        <f>'SO 11-01'!T7</f>
      </c>
    </row>
    <row r="14" spans="1:6" ht="12.75">
      <c r="A14" s="11" t="s">
        <v>225</v>
      </c>
      <c s="12" t="s">
        <v>226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227</v>
      </c>
      <c s="12" t="s">
        <v>228</v>
      </c>
      <c s="14">
        <f>'SO 20-01'!K8+'SO 20-01'!M8</f>
      </c>
      <c s="14">
        <f>C15*0.21</f>
      </c>
      <c s="14">
        <f>C15+D15</f>
      </c>
      <c s="13">
        <f>'SO 20-01'!T7</f>
      </c>
    </row>
    <row r="16" spans="1:6" ht="12.75">
      <c r="A16" s="11" t="s">
        <v>463</v>
      </c>
      <c s="12" t="s">
        <v>464</v>
      </c>
      <c s="14">
        <f>0+C17+C18+C19</f>
      </c>
      <c s="14">
        <f>C16*0.21</f>
      </c>
      <c s="14">
        <f>0+E17+E18+E19</f>
      </c>
      <c s="13">
        <f>0+F17+F18+F19</f>
      </c>
    </row>
    <row r="17" spans="1:6" ht="12.75">
      <c r="A17" s="11" t="s">
        <v>465</v>
      </c>
      <c s="12" t="s">
        <v>466</v>
      </c>
      <c s="14">
        <f>'SO 30-01'!K8+'SO 30-01'!M8</f>
      </c>
      <c s="14">
        <f>C17*0.21</f>
      </c>
      <c s="14">
        <f>C17+D17</f>
      </c>
      <c s="13">
        <f>'SO 30-01'!T7</f>
      </c>
    </row>
    <row r="18" spans="1:6" ht="12.75">
      <c r="A18" s="11" t="s">
        <v>555</v>
      </c>
      <c s="12" t="s">
        <v>556</v>
      </c>
      <c s="14">
        <f>'SO 30-02'!K8+'SO 30-02'!M8</f>
      </c>
      <c s="14">
        <f>C18*0.21</f>
      </c>
      <c s="14">
        <f>C18+D18</f>
      </c>
      <c s="13">
        <f>'SO 30-02'!T7</f>
      </c>
    </row>
    <row r="19" spans="1:6" ht="12.75">
      <c r="A19" s="11" t="s">
        <v>575</v>
      </c>
      <c s="12" t="s">
        <v>576</v>
      </c>
      <c s="14">
        <f>'SO 30-03'!K8+'SO 30-03'!M8</f>
      </c>
      <c s="14">
        <f>C19*0.21</f>
      </c>
      <c s="14">
        <f>C19+D19</f>
      </c>
      <c s="13">
        <f>'SO 30-03'!T7</f>
      </c>
    </row>
    <row r="20" spans="1:6" ht="12.75">
      <c r="A20" s="11" t="s">
        <v>603</v>
      </c>
      <c s="12" t="s">
        <v>604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605</v>
      </c>
      <c s="12" t="s">
        <v>606</v>
      </c>
      <c s="14">
        <f>'SO 50-01'!K8+'SO 50-01'!M8</f>
      </c>
      <c s="14">
        <f>C21*0.21</f>
      </c>
      <c s="14">
        <f>C21+D21</f>
      </c>
      <c s="13">
        <f>'SO 50-01'!T7</f>
      </c>
    </row>
    <row r="22" spans="1:6" ht="12.75">
      <c r="A22" s="11" t="s">
        <v>670</v>
      </c>
      <c s="12" t="s">
        <v>671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672</v>
      </c>
      <c s="12" t="s">
        <v>673</v>
      </c>
      <c s="14">
        <f>'SO 98-98'!K8+'SO 98-98'!M8</f>
      </c>
      <c s="14">
        <f>C23*0.21</f>
      </c>
      <c s="14">
        <f>C23+D23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670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670</v>
      </c>
      <c r="E4" s="26" t="s">
        <v>671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674</v>
      </c>
      <c r="E8" s="30" t="s">
        <v>673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675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676</v>
      </c>
      <c s="35" t="s">
        <v>57</v>
      </c>
      <c s="6" t="s">
        <v>677</v>
      </c>
      <c s="36" t="s">
        <v>232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104</v>
      </c>
      <c>
        <f>(M10*21)/100</f>
      </c>
      <c t="s">
        <v>27</v>
      </c>
    </row>
    <row r="11" spans="1:5" ht="12.75">
      <c r="A11" s="35" t="s">
        <v>56</v>
      </c>
      <c r="E11" s="39" t="s">
        <v>678</v>
      </c>
    </row>
    <row r="12" spans="1:5" ht="12.75">
      <c r="A12" s="35" t="s">
        <v>58</v>
      </c>
      <c r="E12" s="40" t="s">
        <v>57</v>
      </c>
    </row>
    <row r="13" spans="1:5" ht="51">
      <c r="A13" t="s">
        <v>60</v>
      </c>
      <c r="E13" s="39" t="s">
        <v>679</v>
      </c>
    </row>
    <row r="14" spans="1:16" ht="12.75">
      <c r="A14" t="s">
        <v>49</v>
      </c>
      <c s="34" t="s">
        <v>27</v>
      </c>
      <c s="34" t="s">
        <v>680</v>
      </c>
      <c s="35" t="s">
        <v>57</v>
      </c>
      <c s="6" t="s">
        <v>681</v>
      </c>
      <c s="36" t="s">
        <v>232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104</v>
      </c>
      <c>
        <f>(M14*21)/100</f>
      </c>
      <c t="s">
        <v>27</v>
      </c>
    </row>
    <row r="15" spans="1:5" ht="12.75">
      <c r="A15" s="35" t="s">
        <v>56</v>
      </c>
      <c r="E15" s="39" t="s">
        <v>682</v>
      </c>
    </row>
    <row r="16" spans="1:5" ht="12.75">
      <c r="A16" s="35" t="s">
        <v>58</v>
      </c>
      <c r="E16" s="40" t="s">
        <v>57</v>
      </c>
    </row>
    <row r="17" spans="1:5" ht="51">
      <c r="A17" t="s">
        <v>60</v>
      </c>
      <c r="E17" s="39" t="s">
        <v>683</v>
      </c>
    </row>
    <row r="18" spans="1:16" ht="12.75">
      <c r="A18" t="s">
        <v>49</v>
      </c>
      <c s="34" t="s">
        <v>26</v>
      </c>
      <c s="34" t="s">
        <v>684</v>
      </c>
      <c s="35" t="s">
        <v>57</v>
      </c>
      <c s="6" t="s">
        <v>685</v>
      </c>
      <c s="36" t="s">
        <v>232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104</v>
      </c>
      <c>
        <f>(M18*21)/100</f>
      </c>
      <c t="s">
        <v>27</v>
      </c>
    </row>
    <row r="19" spans="1:5" ht="12.75">
      <c r="A19" s="35" t="s">
        <v>56</v>
      </c>
      <c r="E19" s="39" t="s">
        <v>686</v>
      </c>
    </row>
    <row r="20" spans="1:5" ht="12.75">
      <c r="A20" s="35" t="s">
        <v>58</v>
      </c>
      <c r="E20" s="40" t="s">
        <v>57</v>
      </c>
    </row>
    <row r="21" spans="1:5" ht="51">
      <c r="A21" t="s">
        <v>60</v>
      </c>
      <c r="E21" s="39" t="s">
        <v>687</v>
      </c>
    </row>
    <row r="22" spans="1:13" ht="12.75">
      <c r="A22" t="s">
        <v>46</v>
      </c>
      <c r="C22" s="31" t="s">
        <v>27</v>
      </c>
      <c r="E22" s="33" t="s">
        <v>688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70</v>
      </c>
      <c s="34" t="s">
        <v>689</v>
      </c>
      <c s="35" t="s">
        <v>57</v>
      </c>
      <c s="6" t="s">
        <v>690</v>
      </c>
      <c s="36" t="s">
        <v>232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104</v>
      </c>
      <c>
        <f>(M23*21)/100</f>
      </c>
      <c t="s">
        <v>27</v>
      </c>
    </row>
    <row r="24" spans="1:5" ht="12.75">
      <c r="A24" s="35" t="s">
        <v>56</v>
      </c>
      <c r="E24" s="39" t="s">
        <v>678</v>
      </c>
    </row>
    <row r="25" spans="1:5" ht="12.75">
      <c r="A25" s="35" t="s">
        <v>58</v>
      </c>
      <c r="E25" s="40" t="s">
        <v>57</v>
      </c>
    </row>
    <row r="26" spans="1:5" ht="114.75">
      <c r="A26" t="s">
        <v>60</v>
      </c>
      <c r="E26" s="39" t="s">
        <v>691</v>
      </c>
    </row>
    <row r="27" spans="1:16" ht="12.75">
      <c r="A27" t="s">
        <v>49</v>
      </c>
      <c s="34" t="s">
        <v>76</v>
      </c>
      <c s="34" t="s">
        <v>692</v>
      </c>
      <c s="35" t="s">
        <v>57</v>
      </c>
      <c s="6" t="s">
        <v>693</v>
      </c>
      <c s="36" t="s">
        <v>232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104</v>
      </c>
      <c>
        <f>(M27*21)/100</f>
      </c>
      <c t="s">
        <v>27</v>
      </c>
    </row>
    <row r="28" spans="1:5" ht="12.75">
      <c r="A28" s="35" t="s">
        <v>56</v>
      </c>
      <c r="E28" s="39" t="s">
        <v>678</v>
      </c>
    </row>
    <row r="29" spans="1:5" ht="12.75">
      <c r="A29" s="35" t="s">
        <v>58</v>
      </c>
      <c r="E29" s="40" t="s">
        <v>57</v>
      </c>
    </row>
    <row r="30" spans="1:5" ht="102">
      <c r="A30" t="s">
        <v>60</v>
      </c>
      <c r="E30" s="39" t="s">
        <v>694</v>
      </c>
    </row>
    <row r="31" spans="1:16" ht="12.75">
      <c r="A31" t="s">
        <v>49</v>
      </c>
      <c s="34" t="s">
        <v>81</v>
      </c>
      <c s="34" t="s">
        <v>695</v>
      </c>
      <c s="35" t="s">
        <v>57</v>
      </c>
      <c s="6" t="s">
        <v>696</v>
      </c>
      <c s="36" t="s">
        <v>232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104</v>
      </c>
      <c>
        <f>(M31*21)/100</f>
      </c>
      <c t="s">
        <v>27</v>
      </c>
    </row>
    <row r="32" spans="1:5" ht="12.75">
      <c r="A32" s="35" t="s">
        <v>56</v>
      </c>
      <c r="E32" s="39" t="s">
        <v>697</v>
      </c>
    </row>
    <row r="33" spans="1:5" ht="12.75">
      <c r="A33" s="35" t="s">
        <v>58</v>
      </c>
      <c r="E33" s="40" t="s">
        <v>57</v>
      </c>
    </row>
    <row r="34" spans="1:5" ht="25.5">
      <c r="A34" t="s">
        <v>60</v>
      </c>
      <c r="E34" s="39" t="s">
        <v>698</v>
      </c>
    </row>
    <row r="35" spans="1:16" ht="12.75">
      <c r="A35" t="s">
        <v>49</v>
      </c>
      <c s="34" t="s">
        <v>92</v>
      </c>
      <c s="34" t="s">
        <v>699</v>
      </c>
      <c s="35" t="s">
        <v>57</v>
      </c>
      <c s="6" t="s">
        <v>700</v>
      </c>
      <c s="36" t="s">
        <v>232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104</v>
      </c>
      <c>
        <f>(M35*21)/100</f>
      </c>
      <c t="s">
        <v>27</v>
      </c>
    </row>
    <row r="36" spans="1:5" ht="12.75">
      <c r="A36" s="35" t="s">
        <v>56</v>
      </c>
      <c r="E36" s="39" t="s">
        <v>701</v>
      </c>
    </row>
    <row r="37" spans="1:5" ht="12.75">
      <c r="A37" s="35" t="s">
        <v>58</v>
      </c>
      <c r="E37" s="40" t="s">
        <v>702</v>
      </c>
    </row>
    <row r="38" spans="1:5" ht="25.5">
      <c r="A38" t="s">
        <v>60</v>
      </c>
      <c r="E38" s="39" t="s">
        <v>703</v>
      </c>
    </row>
    <row r="39" spans="1:16" ht="12.75">
      <c r="A39" t="s">
        <v>49</v>
      </c>
      <c s="34" t="s">
        <v>96</v>
      </c>
      <c s="34" t="s">
        <v>704</v>
      </c>
      <c s="35" t="s">
        <v>57</v>
      </c>
      <c s="6" t="s">
        <v>705</v>
      </c>
      <c s="36" t="s">
        <v>232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104</v>
      </c>
      <c>
        <f>(M39*21)/100</f>
      </c>
      <c t="s">
        <v>27</v>
      </c>
    </row>
    <row r="40" spans="1:5" ht="12.75">
      <c r="A40" s="35" t="s">
        <v>56</v>
      </c>
      <c r="E40" s="39" t="s">
        <v>706</v>
      </c>
    </row>
    <row r="41" spans="1:5" ht="12.75">
      <c r="A41" s="35" t="s">
        <v>58</v>
      </c>
      <c r="E41" s="40" t="s">
        <v>707</v>
      </c>
    </row>
    <row r="42" spans="1:5" ht="12.75">
      <c r="A42" t="s">
        <v>60</v>
      </c>
      <c r="E42" s="39" t="s">
        <v>708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COUNTIFS(L8:L125,"=0",A8:A125,"P")+COUNTIFS(L8:L125,"",A8:A125,"P")+SUM(Q8:Q125)</f>
      </c>
    </row>
    <row r="8" spans="1:13" ht="12.75">
      <c r="A8" t="s">
        <v>44</v>
      </c>
      <c r="C8" s="28" t="s">
        <v>45</v>
      </c>
      <c r="E8" s="30" t="s">
        <v>17</v>
      </c>
      <c r="J8" s="29">
        <f>0+J9+J26+J39+J64</f>
      </c>
      <c s="29">
        <f>0+K9+K26+K39+K64</f>
      </c>
      <c s="29">
        <f>0+L9+L26+L39+L64</f>
      </c>
      <c s="29">
        <f>0+M9+M26+M39+M64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0.7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61</v>
      </c>
    </row>
    <row r="14" spans="1:16" ht="25.5">
      <c r="A14" t="s">
        <v>49</v>
      </c>
      <c s="34" t="s">
        <v>27</v>
      </c>
      <c s="34" t="s">
        <v>62</v>
      </c>
      <c s="35" t="s">
        <v>63</v>
      </c>
      <c s="6" t="s">
        <v>64</v>
      </c>
      <c s="36" t="s">
        <v>54</v>
      </c>
      <c s="37">
        <v>133.8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65</v>
      </c>
    </row>
    <row r="17" spans="1:5" ht="12.75">
      <c r="A17" t="s">
        <v>60</v>
      </c>
      <c r="E17" s="39" t="s">
        <v>61</v>
      </c>
    </row>
    <row r="18" spans="1:16" ht="25.5">
      <c r="A18" t="s">
        <v>49</v>
      </c>
      <c s="34" t="s">
        <v>26</v>
      </c>
      <c s="34" t="s">
        <v>66</v>
      </c>
      <c s="35" t="s">
        <v>67</v>
      </c>
      <c s="6" t="s">
        <v>68</v>
      </c>
      <c s="36" t="s">
        <v>54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57</v>
      </c>
    </row>
    <row r="20" spans="1:5" ht="12.75">
      <c r="A20" s="35" t="s">
        <v>58</v>
      </c>
      <c r="E20" s="40" t="s">
        <v>69</v>
      </c>
    </row>
    <row r="21" spans="1:5" ht="12.75">
      <c r="A21" t="s">
        <v>60</v>
      </c>
      <c r="E21" s="39" t="s">
        <v>61</v>
      </c>
    </row>
    <row r="22" spans="1:16" ht="25.5">
      <c r="A22" t="s">
        <v>49</v>
      </c>
      <c s="34" t="s">
        <v>70</v>
      </c>
      <c s="34" t="s">
        <v>71</v>
      </c>
      <c s="35" t="s">
        <v>72</v>
      </c>
      <c s="6" t="s">
        <v>73</v>
      </c>
      <c s="36" t="s">
        <v>54</v>
      </c>
      <c s="37">
        <v>1.8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57</v>
      </c>
    </row>
    <row r="24" spans="1:5" ht="12.75">
      <c r="A24" s="35" t="s">
        <v>58</v>
      </c>
      <c r="E24" s="40" t="s">
        <v>74</v>
      </c>
    </row>
    <row r="25" spans="1:5" ht="12.75">
      <c r="A25" t="s">
        <v>60</v>
      </c>
      <c r="E25" s="39" t="s">
        <v>61</v>
      </c>
    </row>
    <row r="26" spans="1:13" ht="12.75">
      <c r="A26" t="s">
        <v>46</v>
      </c>
      <c r="C26" s="31" t="s">
        <v>50</v>
      </c>
      <c r="E26" s="33" t="s">
        <v>75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49</v>
      </c>
      <c s="34" t="s">
        <v>76</v>
      </c>
      <c s="34" t="s">
        <v>77</v>
      </c>
      <c s="35" t="s">
        <v>57</v>
      </c>
      <c s="6" t="s">
        <v>78</v>
      </c>
      <c s="36" t="s">
        <v>79</v>
      </c>
      <c s="37">
        <v>74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57</v>
      </c>
    </row>
    <row r="29" spans="1:5" ht="12.75">
      <c r="A29" s="35" t="s">
        <v>58</v>
      </c>
      <c r="E29" s="40" t="s">
        <v>80</v>
      </c>
    </row>
    <row r="30" spans="1:5" ht="12.75">
      <c r="A30" t="s">
        <v>60</v>
      </c>
      <c r="E30" s="39" t="s">
        <v>61</v>
      </c>
    </row>
    <row r="31" spans="1:16" ht="12.75">
      <c r="A31" t="s">
        <v>49</v>
      </c>
      <c s="34" t="s">
        <v>81</v>
      </c>
      <c s="34" t="s">
        <v>82</v>
      </c>
      <c s="35" t="s">
        <v>57</v>
      </c>
      <c s="6" t="s">
        <v>83</v>
      </c>
      <c s="36" t="s">
        <v>84</v>
      </c>
      <c s="37">
        <v>605.4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57</v>
      </c>
    </row>
    <row r="33" spans="1:5" ht="25.5">
      <c r="A33" s="35" t="s">
        <v>58</v>
      </c>
      <c r="E33" s="40" t="s">
        <v>85</v>
      </c>
    </row>
    <row r="34" spans="1:5" ht="12.75">
      <c r="A34" t="s">
        <v>60</v>
      </c>
      <c r="E34" s="39" t="s">
        <v>61</v>
      </c>
    </row>
    <row r="35" spans="1:16" ht="12.75">
      <c r="A35" t="s">
        <v>49</v>
      </c>
      <c s="34" t="s">
        <v>86</v>
      </c>
      <c s="34" t="s">
        <v>87</v>
      </c>
      <c s="35" t="s">
        <v>57</v>
      </c>
      <c s="6" t="s">
        <v>88</v>
      </c>
      <c s="36" t="s">
        <v>84</v>
      </c>
      <c s="37">
        <v>192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89</v>
      </c>
    </row>
    <row r="37" spans="1:5" ht="12.75">
      <c r="A37" s="35" t="s">
        <v>58</v>
      </c>
      <c r="E37" s="40" t="s">
        <v>90</v>
      </c>
    </row>
    <row r="38" spans="1:5" ht="12.75">
      <c r="A38" t="s">
        <v>60</v>
      </c>
      <c r="E38" s="39" t="s">
        <v>61</v>
      </c>
    </row>
    <row r="39" spans="1:13" ht="12.75">
      <c r="A39" t="s">
        <v>46</v>
      </c>
      <c r="C39" s="31" t="s">
        <v>76</v>
      </c>
      <c r="E39" s="33" t="s">
        <v>91</v>
      </c>
      <c r="J39" s="32">
        <f>0</f>
      </c>
      <c s="32">
        <f>0</f>
      </c>
      <c s="32">
        <f>0+L40+L44+L48+L52+L56+L60</f>
      </c>
      <c s="32">
        <f>0+M40+M44+M48+M52+M56+M60</f>
      </c>
    </row>
    <row r="40" spans="1:16" ht="12.75">
      <c r="A40" t="s">
        <v>49</v>
      </c>
      <c s="34" t="s">
        <v>92</v>
      </c>
      <c s="34" t="s">
        <v>93</v>
      </c>
      <c s="35" t="s">
        <v>57</v>
      </c>
      <c s="6" t="s">
        <v>94</v>
      </c>
      <c s="36" t="s">
        <v>79</v>
      </c>
      <c s="37">
        <v>219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57</v>
      </c>
    </row>
    <row r="42" spans="1:5" ht="12.75">
      <c r="A42" s="35" t="s">
        <v>58</v>
      </c>
      <c r="E42" s="40" t="s">
        <v>95</v>
      </c>
    </row>
    <row r="43" spans="1:5" ht="12.75">
      <c r="A43" t="s">
        <v>60</v>
      </c>
      <c r="E43" s="39" t="s">
        <v>61</v>
      </c>
    </row>
    <row r="44" spans="1:16" ht="12.75">
      <c r="A44" t="s">
        <v>49</v>
      </c>
      <c s="34" t="s">
        <v>96</v>
      </c>
      <c s="34" t="s">
        <v>97</v>
      </c>
      <c s="35" t="s">
        <v>57</v>
      </c>
      <c s="6" t="s">
        <v>98</v>
      </c>
      <c s="36" t="s">
        <v>79</v>
      </c>
      <c s="37">
        <v>129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57</v>
      </c>
    </row>
    <row r="46" spans="1:5" ht="12.75">
      <c r="A46" s="35" t="s">
        <v>58</v>
      </c>
      <c r="E46" s="40" t="s">
        <v>99</v>
      </c>
    </row>
    <row r="47" spans="1:5" ht="12.75">
      <c r="A47" t="s">
        <v>60</v>
      </c>
      <c r="E47" s="39" t="s">
        <v>61</v>
      </c>
    </row>
    <row r="48" spans="1:16" ht="25.5">
      <c r="A48" t="s">
        <v>49</v>
      </c>
      <c s="34" t="s">
        <v>100</v>
      </c>
      <c s="34" t="s">
        <v>101</v>
      </c>
      <c s="35" t="s">
        <v>57</v>
      </c>
      <c s="6" t="s">
        <v>102</v>
      </c>
      <c s="36" t="s">
        <v>103</v>
      </c>
      <c s="37">
        <v>249.9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104</v>
      </c>
      <c>
        <f>(M48*21)/100</f>
      </c>
      <c t="s">
        <v>27</v>
      </c>
    </row>
    <row r="49" spans="1:5" ht="12.75">
      <c r="A49" s="35" t="s">
        <v>56</v>
      </c>
      <c r="E49" s="39" t="s">
        <v>57</v>
      </c>
    </row>
    <row r="50" spans="1:5" ht="12.75">
      <c r="A50" s="35" t="s">
        <v>58</v>
      </c>
      <c r="E50" s="40" t="s">
        <v>105</v>
      </c>
    </row>
    <row r="51" spans="1:5" ht="306">
      <c r="A51" t="s">
        <v>60</v>
      </c>
      <c r="E51" s="39" t="s">
        <v>106</v>
      </c>
    </row>
    <row r="52" spans="1:16" ht="12.75">
      <c r="A52" t="s">
        <v>49</v>
      </c>
      <c s="34" t="s">
        <v>107</v>
      </c>
      <c s="34" t="s">
        <v>108</v>
      </c>
      <c s="35" t="s">
        <v>57</v>
      </c>
      <c s="6" t="s">
        <v>109</v>
      </c>
      <c s="36" t="s">
        <v>110</v>
      </c>
      <c s="37">
        <v>22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57</v>
      </c>
    </row>
    <row r="54" spans="1:5" ht="12.75">
      <c r="A54" s="35" t="s">
        <v>58</v>
      </c>
      <c r="E54" s="40" t="s">
        <v>57</v>
      </c>
    </row>
    <row r="55" spans="1:5" ht="12.75">
      <c r="A55" t="s">
        <v>60</v>
      </c>
      <c r="E55" s="39" t="s">
        <v>61</v>
      </c>
    </row>
    <row r="56" spans="1:16" ht="25.5">
      <c r="A56" t="s">
        <v>49</v>
      </c>
      <c s="34" t="s">
        <v>111</v>
      </c>
      <c s="34" t="s">
        <v>112</v>
      </c>
      <c s="35" t="s">
        <v>57</v>
      </c>
      <c s="6" t="s">
        <v>113</v>
      </c>
      <c s="36" t="s">
        <v>103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57</v>
      </c>
    </row>
    <row r="58" spans="1:5" ht="38.25">
      <c r="A58" s="35" t="s">
        <v>58</v>
      </c>
      <c r="E58" s="40" t="s">
        <v>114</v>
      </c>
    </row>
    <row r="59" spans="1:5" ht="12.75">
      <c r="A59" t="s">
        <v>60</v>
      </c>
      <c r="E59" s="39" t="s">
        <v>61</v>
      </c>
    </row>
    <row r="60" spans="1:16" ht="12.75">
      <c r="A60" t="s">
        <v>49</v>
      </c>
      <c s="34" t="s">
        <v>115</v>
      </c>
      <c s="34" t="s">
        <v>116</v>
      </c>
      <c s="35" t="s">
        <v>57</v>
      </c>
      <c s="6" t="s">
        <v>117</v>
      </c>
      <c s="36" t="s">
        <v>103</v>
      </c>
      <c s="37">
        <v>249.9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57</v>
      </c>
    </row>
    <row r="62" spans="1:5" ht="12.75">
      <c r="A62" s="35" t="s">
        <v>58</v>
      </c>
      <c r="E62" s="40" t="s">
        <v>105</v>
      </c>
    </row>
    <row r="63" spans="1:5" ht="12.75">
      <c r="A63" t="s">
        <v>60</v>
      </c>
      <c r="E63" s="39" t="s">
        <v>61</v>
      </c>
    </row>
    <row r="64" spans="1:13" ht="12.75">
      <c r="A64" t="s">
        <v>46</v>
      </c>
      <c r="C64" s="31" t="s">
        <v>100</v>
      </c>
      <c r="E64" s="33" t="s">
        <v>118</v>
      </c>
      <c r="J64" s="32">
        <f>0</f>
      </c>
      <c s="32">
        <f>0</f>
      </c>
      <c s="32">
        <f>0+L65+L69+L73+L77+L81+L85+L89+L93+L97+L101+L105+L109+L113+L117+L121+L125</f>
      </c>
      <c s="32">
        <f>0+M65+M69+M73+M77+M81+M85+M89+M93+M97+M101+M105+M109+M113+M117+M121+M125</f>
      </c>
    </row>
    <row r="65" spans="1:16" ht="12.75">
      <c r="A65" t="s">
        <v>49</v>
      </c>
      <c s="34" t="s">
        <v>119</v>
      </c>
      <c s="34" t="s">
        <v>120</v>
      </c>
      <c s="35" t="s">
        <v>57</v>
      </c>
      <c s="6" t="s">
        <v>121</v>
      </c>
      <c s="36" t="s">
        <v>110</v>
      </c>
      <c s="37">
        <v>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27</v>
      </c>
    </row>
    <row r="66" spans="1:5" ht="12.75">
      <c r="A66" s="35" t="s">
        <v>56</v>
      </c>
      <c r="E66" s="39" t="s">
        <v>57</v>
      </c>
    </row>
    <row r="67" spans="1:5" ht="12.75">
      <c r="A67" s="35" t="s">
        <v>58</v>
      </c>
      <c r="E67" s="40" t="s">
        <v>122</v>
      </c>
    </row>
    <row r="68" spans="1:5" ht="12.75">
      <c r="A68" t="s">
        <v>60</v>
      </c>
      <c r="E68" s="39" t="s">
        <v>61</v>
      </c>
    </row>
    <row r="69" spans="1:16" ht="12.75">
      <c r="A69" t="s">
        <v>49</v>
      </c>
      <c s="34" t="s">
        <v>123</v>
      </c>
      <c s="34" t="s">
        <v>124</v>
      </c>
      <c s="35" t="s">
        <v>57</v>
      </c>
      <c s="6" t="s">
        <v>125</v>
      </c>
      <c s="36" t="s">
        <v>110</v>
      </c>
      <c s="37">
        <v>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27</v>
      </c>
    </row>
    <row r="70" spans="1:5" ht="12.75">
      <c r="A70" s="35" t="s">
        <v>56</v>
      </c>
      <c r="E70" s="39" t="s">
        <v>57</v>
      </c>
    </row>
    <row r="71" spans="1:5" ht="12.75">
      <c r="A71" s="35" t="s">
        <v>58</v>
      </c>
      <c r="E71" s="40" t="s">
        <v>57</v>
      </c>
    </row>
    <row r="72" spans="1:5" ht="12.75">
      <c r="A72" t="s">
        <v>60</v>
      </c>
      <c r="E72" s="39" t="s">
        <v>61</v>
      </c>
    </row>
    <row r="73" spans="1:16" ht="12.75">
      <c r="A73" t="s">
        <v>49</v>
      </c>
      <c s="34" t="s">
        <v>126</v>
      </c>
      <c s="34" t="s">
        <v>127</v>
      </c>
      <c s="35" t="s">
        <v>57</v>
      </c>
      <c s="6" t="s">
        <v>128</v>
      </c>
      <c s="36" t="s">
        <v>110</v>
      </c>
      <c s="37">
        <v>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27</v>
      </c>
    </row>
    <row r="74" spans="1:5" ht="12.75">
      <c r="A74" s="35" t="s">
        <v>56</v>
      </c>
      <c r="E74" s="39" t="s">
        <v>57</v>
      </c>
    </row>
    <row r="75" spans="1:5" ht="12.75">
      <c r="A75" s="35" t="s">
        <v>58</v>
      </c>
      <c r="E75" s="40" t="s">
        <v>129</v>
      </c>
    </row>
    <row r="76" spans="1:5" ht="12.75">
      <c r="A76" t="s">
        <v>60</v>
      </c>
      <c r="E76" s="39" t="s">
        <v>61</v>
      </c>
    </row>
    <row r="77" spans="1:16" ht="12.75">
      <c r="A77" t="s">
        <v>49</v>
      </c>
      <c s="34" t="s">
        <v>130</v>
      </c>
      <c s="34" t="s">
        <v>131</v>
      </c>
      <c s="35" t="s">
        <v>57</v>
      </c>
      <c s="6" t="s">
        <v>132</v>
      </c>
      <c s="36" t="s">
        <v>110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12.75">
      <c r="A78" s="35" t="s">
        <v>56</v>
      </c>
      <c r="E78" s="39" t="s">
        <v>57</v>
      </c>
    </row>
    <row r="79" spans="1:5" ht="12.75">
      <c r="A79" s="35" t="s">
        <v>58</v>
      </c>
      <c r="E79" s="40" t="s">
        <v>133</v>
      </c>
    </row>
    <row r="80" spans="1:5" ht="12.75">
      <c r="A80" t="s">
        <v>60</v>
      </c>
      <c r="E80" s="39" t="s">
        <v>61</v>
      </c>
    </row>
    <row r="81" spans="1:16" ht="12.75">
      <c r="A81" t="s">
        <v>49</v>
      </c>
      <c s="34" t="s">
        <v>134</v>
      </c>
      <c s="34" t="s">
        <v>135</v>
      </c>
      <c s="35" t="s">
        <v>57</v>
      </c>
      <c s="6" t="s">
        <v>136</v>
      </c>
      <c s="36" t="s">
        <v>110</v>
      </c>
      <c s="37">
        <v>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57</v>
      </c>
    </row>
    <row r="83" spans="1:5" ht="12.75">
      <c r="A83" s="35" t="s">
        <v>58</v>
      </c>
      <c r="E83" s="40" t="s">
        <v>57</v>
      </c>
    </row>
    <row r="84" spans="1:5" ht="12.75">
      <c r="A84" t="s">
        <v>60</v>
      </c>
      <c r="E84" s="39" t="s">
        <v>61</v>
      </c>
    </row>
    <row r="85" spans="1:16" ht="12.75">
      <c r="A85" t="s">
        <v>49</v>
      </c>
      <c s="34" t="s">
        <v>137</v>
      </c>
      <c s="34" t="s">
        <v>138</v>
      </c>
      <c s="35" t="s">
        <v>57</v>
      </c>
      <c s="6" t="s">
        <v>139</v>
      </c>
      <c s="36" t="s">
        <v>79</v>
      </c>
      <c s="37">
        <v>199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104</v>
      </c>
      <c>
        <f>(M85*21)/100</f>
      </c>
      <c t="s">
        <v>27</v>
      </c>
    </row>
    <row r="86" spans="1:5" ht="12.75">
      <c r="A86" s="35" t="s">
        <v>56</v>
      </c>
      <c r="E86" s="39" t="s">
        <v>57</v>
      </c>
    </row>
    <row r="87" spans="1:5" ht="12.75">
      <c r="A87" s="35" t="s">
        <v>58</v>
      </c>
      <c r="E87" s="40" t="s">
        <v>140</v>
      </c>
    </row>
    <row r="88" spans="1:5" ht="140.25">
      <c r="A88" t="s">
        <v>60</v>
      </c>
      <c r="E88" s="39" t="s">
        <v>141</v>
      </c>
    </row>
    <row r="89" spans="1:16" ht="25.5">
      <c r="A89" t="s">
        <v>49</v>
      </c>
      <c s="34" t="s">
        <v>142</v>
      </c>
      <c s="34" t="s">
        <v>143</v>
      </c>
      <c s="35" t="s">
        <v>57</v>
      </c>
      <c s="6" t="s">
        <v>144</v>
      </c>
      <c s="36" t="s">
        <v>145</v>
      </c>
      <c s="37">
        <v>199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104</v>
      </c>
      <c>
        <f>(M89*21)/100</f>
      </c>
      <c t="s">
        <v>27</v>
      </c>
    </row>
    <row r="90" spans="1:5" ht="12.75">
      <c r="A90" s="35" t="s">
        <v>56</v>
      </c>
      <c r="E90" s="39" t="s">
        <v>57</v>
      </c>
    </row>
    <row r="91" spans="1:5" ht="12.75">
      <c r="A91" s="35" t="s">
        <v>58</v>
      </c>
      <c r="E91" s="40" t="s">
        <v>146</v>
      </c>
    </row>
    <row r="92" spans="1:5" ht="127.5">
      <c r="A92" t="s">
        <v>60</v>
      </c>
      <c r="E92" s="39" t="s">
        <v>147</v>
      </c>
    </row>
    <row r="93" spans="1:16" ht="25.5">
      <c r="A93" t="s">
        <v>49</v>
      </c>
      <c s="34" t="s">
        <v>148</v>
      </c>
      <c s="34" t="s">
        <v>149</v>
      </c>
      <c s="35" t="s">
        <v>57</v>
      </c>
      <c s="6" t="s">
        <v>150</v>
      </c>
      <c s="36" t="s">
        <v>103</v>
      </c>
      <c s="37">
        <v>239.9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104</v>
      </c>
      <c>
        <f>(M93*21)/100</f>
      </c>
      <c t="s">
        <v>27</v>
      </c>
    </row>
    <row r="94" spans="1:5" ht="12.75">
      <c r="A94" s="35" t="s">
        <v>56</v>
      </c>
      <c r="E94" s="39" t="s">
        <v>57</v>
      </c>
    </row>
    <row r="95" spans="1:5" ht="12.75">
      <c r="A95" s="35" t="s">
        <v>58</v>
      </c>
      <c r="E95" s="40" t="s">
        <v>151</v>
      </c>
    </row>
    <row r="96" spans="1:5" ht="204">
      <c r="A96" t="s">
        <v>60</v>
      </c>
      <c r="E96" s="39" t="s">
        <v>152</v>
      </c>
    </row>
    <row r="97" spans="1:16" ht="25.5">
      <c r="A97" t="s">
        <v>49</v>
      </c>
      <c s="34" t="s">
        <v>153</v>
      </c>
      <c s="34" t="s">
        <v>154</v>
      </c>
      <c s="35" t="s">
        <v>57</v>
      </c>
      <c s="6" t="s">
        <v>155</v>
      </c>
      <c s="36" t="s">
        <v>156</v>
      </c>
      <c s="37">
        <v>1180.7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104</v>
      </c>
      <c>
        <f>(M97*21)/100</f>
      </c>
      <c t="s">
        <v>27</v>
      </c>
    </row>
    <row r="98" spans="1:5" ht="12.75">
      <c r="A98" s="35" t="s">
        <v>56</v>
      </c>
      <c r="E98" s="39" t="s">
        <v>57</v>
      </c>
    </row>
    <row r="99" spans="1:5" ht="89.25">
      <c r="A99" s="35" t="s">
        <v>58</v>
      </c>
      <c r="E99" s="40" t="s">
        <v>157</v>
      </c>
    </row>
    <row r="100" spans="1:5" ht="102">
      <c r="A100" t="s">
        <v>60</v>
      </c>
      <c r="E100" s="39" t="s">
        <v>158</v>
      </c>
    </row>
    <row r="101" spans="1:16" ht="25.5">
      <c r="A101" t="s">
        <v>49</v>
      </c>
      <c s="34" t="s">
        <v>159</v>
      </c>
      <c s="34" t="s">
        <v>160</v>
      </c>
      <c s="35" t="s">
        <v>57</v>
      </c>
      <c s="6" t="s">
        <v>161</v>
      </c>
      <c s="36" t="s">
        <v>103</v>
      </c>
      <c s="37">
        <v>10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57</v>
      </c>
    </row>
    <row r="103" spans="1:5" ht="12.75">
      <c r="A103" s="35" t="s">
        <v>58</v>
      </c>
      <c r="E103" s="40" t="s">
        <v>162</v>
      </c>
    </row>
    <row r="104" spans="1:5" ht="12.75">
      <c r="A104" t="s">
        <v>60</v>
      </c>
      <c r="E104" s="39" t="s">
        <v>61</v>
      </c>
    </row>
    <row r="105" spans="1:16" ht="25.5">
      <c r="A105" t="s">
        <v>49</v>
      </c>
      <c s="34" t="s">
        <v>163</v>
      </c>
      <c s="34" t="s">
        <v>164</v>
      </c>
      <c s="35" t="s">
        <v>57</v>
      </c>
      <c s="6" t="s">
        <v>165</v>
      </c>
      <c s="36" t="s">
        <v>156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104</v>
      </c>
      <c>
        <f>(M105*21)/100</f>
      </c>
      <c t="s">
        <v>27</v>
      </c>
    </row>
    <row r="106" spans="1:5" ht="12.75">
      <c r="A106" s="35" t="s">
        <v>56</v>
      </c>
      <c r="E106" s="39" t="s">
        <v>57</v>
      </c>
    </row>
    <row r="107" spans="1:5" ht="12.75">
      <c r="A107" s="35" t="s">
        <v>58</v>
      </c>
      <c r="E107" s="40" t="s">
        <v>166</v>
      </c>
    </row>
    <row r="108" spans="1:5" ht="127.5">
      <c r="A108" t="s">
        <v>60</v>
      </c>
      <c r="E108" s="39" t="s">
        <v>167</v>
      </c>
    </row>
    <row r="109" spans="1:16" ht="25.5">
      <c r="A109" t="s">
        <v>49</v>
      </c>
      <c s="34" t="s">
        <v>168</v>
      </c>
      <c s="34" t="s">
        <v>169</v>
      </c>
      <c s="35" t="s">
        <v>57</v>
      </c>
      <c s="6" t="s">
        <v>170</v>
      </c>
      <c s="36" t="s">
        <v>156</v>
      </c>
      <c s="37">
        <v>0.3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104</v>
      </c>
      <c>
        <f>(M109*21)/100</f>
      </c>
      <c t="s">
        <v>27</v>
      </c>
    </row>
    <row r="110" spans="1:5" ht="12.75">
      <c r="A110" s="35" t="s">
        <v>56</v>
      </c>
      <c r="E110" s="39" t="s">
        <v>57</v>
      </c>
    </row>
    <row r="111" spans="1:5" ht="38.25">
      <c r="A111" s="35" t="s">
        <v>58</v>
      </c>
      <c r="E111" s="40" t="s">
        <v>171</v>
      </c>
    </row>
    <row r="112" spans="1:5" ht="127.5">
      <c r="A112" t="s">
        <v>60</v>
      </c>
      <c r="E112" s="39" t="s">
        <v>167</v>
      </c>
    </row>
    <row r="113" spans="1:16" ht="12.75">
      <c r="A113" t="s">
        <v>49</v>
      </c>
      <c s="34" t="s">
        <v>172</v>
      </c>
      <c s="34" t="s">
        <v>173</v>
      </c>
      <c s="35" t="s">
        <v>57</v>
      </c>
      <c s="6" t="s">
        <v>174</v>
      </c>
      <c s="36" t="s">
        <v>110</v>
      </c>
      <c s="37">
        <v>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55</v>
      </c>
      <c>
        <f>(M113*21)/100</f>
      </c>
      <c t="s">
        <v>27</v>
      </c>
    </row>
    <row r="114" spans="1:5" ht="12.75">
      <c r="A114" s="35" t="s">
        <v>56</v>
      </c>
      <c r="E114" s="39" t="s">
        <v>57</v>
      </c>
    </row>
    <row r="115" spans="1:5" ht="12.75">
      <c r="A115" s="35" t="s">
        <v>58</v>
      </c>
      <c r="E115" s="40" t="s">
        <v>175</v>
      </c>
    </row>
    <row r="116" spans="1:5" ht="12.75">
      <c r="A116" t="s">
        <v>60</v>
      </c>
      <c r="E116" s="39" t="s">
        <v>61</v>
      </c>
    </row>
    <row r="117" spans="1:16" ht="25.5">
      <c r="A117" t="s">
        <v>49</v>
      </c>
      <c s="34" t="s">
        <v>176</v>
      </c>
      <c s="34" t="s">
        <v>177</v>
      </c>
      <c s="35" t="s">
        <v>57</v>
      </c>
      <c s="6" t="s">
        <v>178</v>
      </c>
      <c s="36" t="s">
        <v>156</v>
      </c>
      <c s="37">
        <v>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104</v>
      </c>
      <c>
        <f>(M117*21)/100</f>
      </c>
      <c t="s">
        <v>27</v>
      </c>
    </row>
    <row r="118" spans="1:5" ht="12.75">
      <c r="A118" s="35" t="s">
        <v>56</v>
      </c>
      <c r="E118" s="39" t="s">
        <v>57</v>
      </c>
    </row>
    <row r="119" spans="1:5" ht="25.5">
      <c r="A119" s="35" t="s">
        <v>58</v>
      </c>
      <c r="E119" s="40" t="s">
        <v>179</v>
      </c>
    </row>
    <row r="120" spans="1:5" ht="127.5">
      <c r="A120" t="s">
        <v>60</v>
      </c>
      <c r="E120" s="39" t="s">
        <v>180</v>
      </c>
    </row>
    <row r="121" spans="1:16" ht="12.75">
      <c r="A121" t="s">
        <v>49</v>
      </c>
      <c s="34" t="s">
        <v>181</v>
      </c>
      <c s="34" t="s">
        <v>182</v>
      </c>
      <c s="35" t="s">
        <v>57</v>
      </c>
      <c s="6" t="s">
        <v>183</v>
      </c>
      <c s="36" t="s">
        <v>110</v>
      </c>
      <c s="37">
        <v>10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55</v>
      </c>
      <c>
        <f>(M121*21)/100</f>
      </c>
      <c t="s">
        <v>27</v>
      </c>
    </row>
    <row r="122" spans="1:5" ht="12.75">
      <c r="A122" s="35" t="s">
        <v>56</v>
      </c>
      <c r="E122" s="39" t="s">
        <v>57</v>
      </c>
    </row>
    <row r="123" spans="1:5" ht="12.75">
      <c r="A123" s="35" t="s">
        <v>58</v>
      </c>
      <c r="E123" s="40" t="s">
        <v>57</v>
      </c>
    </row>
    <row r="124" spans="1:5" ht="12.75">
      <c r="A124" t="s">
        <v>60</v>
      </c>
      <c r="E124" s="39" t="s">
        <v>61</v>
      </c>
    </row>
    <row r="125" spans="1:16" ht="25.5">
      <c r="A125" t="s">
        <v>49</v>
      </c>
      <c s="34" t="s">
        <v>184</v>
      </c>
      <c s="34" t="s">
        <v>185</v>
      </c>
      <c s="35" t="s">
        <v>57</v>
      </c>
      <c s="6" t="s">
        <v>186</v>
      </c>
      <c s="36" t="s">
        <v>156</v>
      </c>
      <c s="37">
        <v>42.5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27</v>
      </c>
    </row>
    <row r="126" spans="1:5" ht="12.75">
      <c r="A126" s="35" t="s">
        <v>56</v>
      </c>
      <c r="E126" s="39" t="s">
        <v>57</v>
      </c>
    </row>
    <row r="127" spans="1:5" ht="12.75">
      <c r="A127" s="35" t="s">
        <v>58</v>
      </c>
      <c r="E127" s="40" t="s">
        <v>187</v>
      </c>
    </row>
    <row r="128" spans="1:5" ht="12.75">
      <c r="A128" t="s">
        <v>60</v>
      </c>
      <c r="E128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190</v>
      </c>
      <c r="E8" s="30" t="s">
        <v>189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76</v>
      </c>
      <c r="E9" s="33" t="s">
        <v>91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97</v>
      </c>
      <c s="35" t="s">
        <v>57</v>
      </c>
      <c s="6" t="s">
        <v>98</v>
      </c>
      <c s="36" t="s">
        <v>79</v>
      </c>
      <c s="37">
        <v>25.5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191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192</v>
      </c>
    </row>
    <row r="13" spans="1:5" ht="89.25">
      <c r="A13" t="s">
        <v>60</v>
      </c>
      <c r="E13" s="39" t="s">
        <v>193</v>
      </c>
    </row>
    <row r="14" spans="1:16" ht="25.5">
      <c r="A14" t="s">
        <v>49</v>
      </c>
      <c s="34" t="s">
        <v>27</v>
      </c>
      <c s="34" t="s">
        <v>194</v>
      </c>
      <c s="35" t="s">
        <v>57</v>
      </c>
      <c s="6" t="s">
        <v>195</v>
      </c>
      <c s="36" t="s">
        <v>103</v>
      </c>
      <c s="37">
        <v>249.9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191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57</v>
      </c>
    </row>
    <row r="17" spans="1:5" ht="102">
      <c r="A17" t="s">
        <v>60</v>
      </c>
      <c r="E17" s="39" t="s">
        <v>196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COUNTIFS(L8:L41,"=0",A8:A41,"P")+COUNTIFS(L8:L41,"",A8:A41,"P")+SUM(Q8:Q41)</f>
      </c>
    </row>
    <row r="8" spans="1:13" ht="12.75">
      <c r="A8" t="s">
        <v>44</v>
      </c>
      <c r="C8" s="28" t="s">
        <v>199</v>
      </c>
      <c r="E8" s="30" t="s">
        <v>198</v>
      </c>
      <c r="J8" s="29">
        <f>0+J9+J14+J31+J36</f>
      </c>
      <c s="29">
        <f>0+K9+K14+K31+K36</f>
      </c>
      <c s="29">
        <f>0+L9+L14+L31+L36</f>
      </c>
      <c s="29">
        <f>0+M9+M14+M31+M36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200</v>
      </c>
      <c s="35" t="s">
        <v>201</v>
      </c>
      <c s="6" t="s">
        <v>202</v>
      </c>
      <c s="36" t="s">
        <v>54</v>
      </c>
      <c s="37">
        <v>621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203</v>
      </c>
    </row>
    <row r="13" spans="1:5" ht="12.75">
      <c r="A13" t="s">
        <v>60</v>
      </c>
      <c r="E13" s="39" t="s">
        <v>61</v>
      </c>
    </row>
    <row r="14" spans="1:13" ht="12.75">
      <c r="A14" t="s">
        <v>46</v>
      </c>
      <c r="C14" s="31" t="s">
        <v>50</v>
      </c>
      <c r="E14" s="33" t="s">
        <v>75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27</v>
      </c>
      <c s="34" t="s">
        <v>204</v>
      </c>
      <c s="35" t="s">
        <v>57</v>
      </c>
      <c s="6" t="s">
        <v>205</v>
      </c>
      <c s="36" t="s">
        <v>79</v>
      </c>
      <c s="37">
        <v>345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12.75">
      <c r="A16" s="35" t="s">
        <v>56</v>
      </c>
      <c r="E16" s="39" t="s">
        <v>57</v>
      </c>
    </row>
    <row r="17" spans="1:5" ht="38.25">
      <c r="A17" s="35" t="s">
        <v>58</v>
      </c>
      <c r="E17" s="40" t="s">
        <v>206</v>
      </c>
    </row>
    <row r="18" spans="1:5" ht="12.75">
      <c r="A18" t="s">
        <v>60</v>
      </c>
      <c r="E18" s="39" t="s">
        <v>61</v>
      </c>
    </row>
    <row r="19" spans="1:16" ht="12.75">
      <c r="A19" t="s">
        <v>49</v>
      </c>
      <c s="34" t="s">
        <v>26</v>
      </c>
      <c s="34" t="s">
        <v>77</v>
      </c>
      <c s="35" t="s">
        <v>57</v>
      </c>
      <c s="6" t="s">
        <v>78</v>
      </c>
      <c s="36" t="s">
        <v>79</v>
      </c>
      <c s="37">
        <v>345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57</v>
      </c>
    </row>
    <row r="21" spans="1:5" ht="12.75">
      <c r="A21" s="35" t="s">
        <v>58</v>
      </c>
      <c r="E21" s="40" t="s">
        <v>207</v>
      </c>
    </row>
    <row r="22" spans="1:5" ht="12.75">
      <c r="A22" t="s">
        <v>60</v>
      </c>
      <c r="E22" s="39" t="s">
        <v>61</v>
      </c>
    </row>
    <row r="23" spans="1:16" ht="12.75">
      <c r="A23" t="s">
        <v>49</v>
      </c>
      <c s="34" t="s">
        <v>70</v>
      </c>
      <c s="34" t="s">
        <v>208</v>
      </c>
      <c s="35" t="s">
        <v>57</v>
      </c>
      <c s="6" t="s">
        <v>209</v>
      </c>
      <c s="36" t="s">
        <v>79</v>
      </c>
      <c s="37">
        <v>48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57</v>
      </c>
    </row>
    <row r="25" spans="1:5" ht="12.75">
      <c r="A25" s="35" t="s">
        <v>58</v>
      </c>
      <c r="E25" s="40" t="s">
        <v>210</v>
      </c>
    </row>
    <row r="26" spans="1:5" ht="12.75">
      <c r="A26" t="s">
        <v>60</v>
      </c>
      <c r="E26" s="39" t="s">
        <v>61</v>
      </c>
    </row>
    <row r="27" spans="1:16" ht="12.75">
      <c r="A27" t="s">
        <v>49</v>
      </c>
      <c s="34" t="s">
        <v>76</v>
      </c>
      <c s="34" t="s">
        <v>211</v>
      </c>
      <c s="35" t="s">
        <v>57</v>
      </c>
      <c s="6" t="s">
        <v>212</v>
      </c>
      <c s="36" t="s">
        <v>84</v>
      </c>
      <c s="37">
        <v>144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104</v>
      </c>
      <c>
        <f>(M27*21)/100</f>
      </c>
      <c t="s">
        <v>27</v>
      </c>
    </row>
    <row r="28" spans="1:5" ht="12.75">
      <c r="A28" s="35" t="s">
        <v>56</v>
      </c>
      <c r="E28" s="39" t="s">
        <v>57</v>
      </c>
    </row>
    <row r="29" spans="1:5" ht="12.75">
      <c r="A29" s="35" t="s">
        <v>58</v>
      </c>
      <c r="E29" s="40" t="s">
        <v>213</v>
      </c>
    </row>
    <row r="30" spans="1:5" ht="25.5">
      <c r="A30" t="s">
        <v>60</v>
      </c>
      <c r="E30" s="39" t="s">
        <v>214</v>
      </c>
    </row>
    <row r="31" spans="1:13" ht="12.75">
      <c r="A31" t="s">
        <v>46</v>
      </c>
      <c r="C31" s="31" t="s">
        <v>27</v>
      </c>
      <c r="E31" s="33" t="s">
        <v>215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81</v>
      </c>
      <c s="34" t="s">
        <v>216</v>
      </c>
      <c s="35" t="s">
        <v>57</v>
      </c>
      <c s="6" t="s">
        <v>217</v>
      </c>
      <c s="36" t="s">
        <v>84</v>
      </c>
      <c s="37">
        <v>91.2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57</v>
      </c>
    </row>
    <row r="34" spans="1:5" ht="12.75">
      <c r="A34" s="35" t="s">
        <v>58</v>
      </c>
      <c r="E34" s="40" t="s">
        <v>218</v>
      </c>
    </row>
    <row r="35" spans="1:5" ht="12.75">
      <c r="A35" t="s">
        <v>60</v>
      </c>
      <c r="E35" s="39" t="s">
        <v>61</v>
      </c>
    </row>
    <row r="36" spans="1:13" ht="12.75">
      <c r="A36" t="s">
        <v>46</v>
      </c>
      <c r="C36" s="31" t="s">
        <v>76</v>
      </c>
      <c r="E36" s="33" t="s">
        <v>91</v>
      </c>
      <c r="J36" s="32">
        <f>0</f>
      </c>
      <c s="32">
        <f>0</f>
      </c>
      <c s="32">
        <f>0+L37+L41</f>
      </c>
      <c s="32">
        <f>0+M37+M41</f>
      </c>
    </row>
    <row r="37" spans="1:16" ht="25.5">
      <c r="A37" t="s">
        <v>49</v>
      </c>
      <c s="34" t="s">
        <v>92</v>
      </c>
      <c s="34" t="s">
        <v>219</v>
      </c>
      <c s="35" t="s">
        <v>57</v>
      </c>
      <c s="6" t="s">
        <v>220</v>
      </c>
      <c s="36" t="s">
        <v>79</v>
      </c>
      <c s="37">
        <v>155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55</v>
      </c>
      <c>
        <f>(M37*21)/100</f>
      </c>
      <c t="s">
        <v>27</v>
      </c>
    </row>
    <row r="38" spans="1:5" ht="12.75">
      <c r="A38" s="35" t="s">
        <v>56</v>
      </c>
      <c r="E38" s="39" t="s">
        <v>57</v>
      </c>
    </row>
    <row r="39" spans="1:5" ht="25.5">
      <c r="A39" s="35" t="s">
        <v>58</v>
      </c>
      <c r="E39" s="40" t="s">
        <v>221</v>
      </c>
    </row>
    <row r="40" spans="1:5" ht="12.75">
      <c r="A40" t="s">
        <v>60</v>
      </c>
      <c r="E40" s="39" t="s">
        <v>61</v>
      </c>
    </row>
    <row r="41" spans="1:16" ht="25.5">
      <c r="A41" t="s">
        <v>49</v>
      </c>
      <c s="34" t="s">
        <v>96</v>
      </c>
      <c s="34" t="s">
        <v>222</v>
      </c>
      <c s="35" t="s">
        <v>57</v>
      </c>
      <c s="6" t="s">
        <v>223</v>
      </c>
      <c s="36" t="s">
        <v>79</v>
      </c>
      <c s="37">
        <v>77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55</v>
      </c>
      <c>
        <f>(M41*21)/100</f>
      </c>
      <c t="s">
        <v>27</v>
      </c>
    </row>
    <row r="42" spans="1:5" ht="12.75">
      <c r="A42" s="35" t="s">
        <v>56</v>
      </c>
      <c r="E42" s="39" t="s">
        <v>57</v>
      </c>
    </row>
    <row r="43" spans="1:5" ht="25.5">
      <c r="A43" s="35" t="s">
        <v>58</v>
      </c>
      <c r="E43" s="40" t="s">
        <v>224</v>
      </c>
    </row>
    <row r="44" spans="1:5" ht="12.75">
      <c r="A44" t="s">
        <v>60</v>
      </c>
      <c r="E44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225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225</v>
      </c>
      <c r="E4" s="26" t="s">
        <v>226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COUNTIFS(L8:L253,"=0",A8:A253,"P")+COUNTIFS(L8:L253,"",A8:A253,"P")+SUM(Q8:Q253)</f>
      </c>
    </row>
    <row r="8" spans="1:13" ht="12.75">
      <c r="A8" t="s">
        <v>44</v>
      </c>
      <c r="C8" s="28" t="s">
        <v>229</v>
      </c>
      <c r="E8" s="30" t="s">
        <v>228</v>
      </c>
      <c r="J8" s="29">
        <f>0+J9+J42+J79+J96+J121+J154+J183+J200</f>
      </c>
      <c s="29">
        <f>0+K9+K42+K79+K96+K121+K154+K183+K200</f>
      </c>
      <c s="29">
        <f>0+L9+L42+L79+L96+L121+L154+L183+L200</f>
      </c>
      <c s="29">
        <f>0+M9+M42+M79+M96+M121+M154+M183+M200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50</v>
      </c>
      <c s="34" t="s">
        <v>230</v>
      </c>
      <c s="35" t="s">
        <v>57</v>
      </c>
      <c s="6" t="s">
        <v>231</v>
      </c>
      <c s="36" t="s">
        <v>232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38.25">
      <c r="A12" s="35" t="s">
        <v>58</v>
      </c>
      <c r="E12" s="40" t="s">
        <v>233</v>
      </c>
    </row>
    <row r="13" spans="1:5" ht="12.75">
      <c r="A13" t="s">
        <v>60</v>
      </c>
      <c r="E13" s="39" t="s">
        <v>61</v>
      </c>
    </row>
    <row r="14" spans="1:16" ht="12.75">
      <c r="A14" t="s">
        <v>49</v>
      </c>
      <c s="34" t="s">
        <v>27</v>
      </c>
      <c s="34" t="s">
        <v>234</v>
      </c>
      <c s="35" t="s">
        <v>57</v>
      </c>
      <c s="6" t="s">
        <v>235</v>
      </c>
      <c s="36" t="s">
        <v>232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25.5">
      <c r="A16" s="35" t="s">
        <v>58</v>
      </c>
      <c r="E16" s="40" t="s">
        <v>236</v>
      </c>
    </row>
    <row r="17" spans="1:5" ht="12.75">
      <c r="A17" t="s">
        <v>60</v>
      </c>
      <c r="E17" s="39" t="s">
        <v>61</v>
      </c>
    </row>
    <row r="18" spans="1:16" ht="12.75">
      <c r="A18" t="s">
        <v>49</v>
      </c>
      <c s="34" t="s">
        <v>26</v>
      </c>
      <c s="34" t="s">
        <v>237</v>
      </c>
      <c s="35" t="s">
        <v>57</v>
      </c>
      <c s="6" t="s">
        <v>238</v>
      </c>
      <c s="36" t="s">
        <v>110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104</v>
      </c>
      <c>
        <f>(M18*21)/100</f>
      </c>
      <c t="s">
        <v>27</v>
      </c>
    </row>
    <row r="19" spans="1:5" ht="12.75">
      <c r="A19" s="35" t="s">
        <v>56</v>
      </c>
      <c r="E19" s="39" t="s">
        <v>57</v>
      </c>
    </row>
    <row r="20" spans="1:5" ht="25.5">
      <c r="A20" s="35" t="s">
        <v>58</v>
      </c>
      <c r="E20" s="40" t="s">
        <v>239</v>
      </c>
    </row>
    <row r="21" spans="1:5" ht="12.75">
      <c r="A21" t="s">
        <v>60</v>
      </c>
      <c r="E21" s="39" t="s">
        <v>240</v>
      </c>
    </row>
    <row r="22" spans="1:16" ht="12.75">
      <c r="A22" t="s">
        <v>49</v>
      </c>
      <c s="34" t="s">
        <v>70</v>
      </c>
      <c s="34" t="s">
        <v>241</v>
      </c>
      <c s="35" t="s">
        <v>57</v>
      </c>
      <c s="6" t="s">
        <v>242</v>
      </c>
      <c s="36" t="s">
        <v>232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57</v>
      </c>
    </row>
    <row r="24" spans="1:5" ht="38.25">
      <c r="A24" s="35" t="s">
        <v>58</v>
      </c>
      <c r="E24" s="40" t="s">
        <v>243</v>
      </c>
    </row>
    <row r="25" spans="1:5" ht="12.75">
      <c r="A25" t="s">
        <v>60</v>
      </c>
      <c r="E25" s="39" t="s">
        <v>61</v>
      </c>
    </row>
    <row r="26" spans="1:16" ht="25.5">
      <c r="A26" t="s">
        <v>49</v>
      </c>
      <c s="34" t="s">
        <v>76</v>
      </c>
      <c s="34" t="s">
        <v>200</v>
      </c>
      <c s="35" t="s">
        <v>244</v>
      </c>
      <c s="6" t="s">
        <v>202</v>
      </c>
      <c s="36" t="s">
        <v>54</v>
      </c>
      <c s="37">
        <v>813.4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245</v>
      </c>
    </row>
    <row r="28" spans="1:5" ht="38.25">
      <c r="A28" s="35" t="s">
        <v>58</v>
      </c>
      <c r="E28" s="40" t="s">
        <v>246</v>
      </c>
    </row>
    <row r="29" spans="1:5" ht="12.75">
      <c r="A29" t="s">
        <v>60</v>
      </c>
      <c r="E29" s="39" t="s">
        <v>61</v>
      </c>
    </row>
    <row r="30" spans="1:16" ht="25.5">
      <c r="A30" t="s">
        <v>49</v>
      </c>
      <c s="34" t="s">
        <v>81</v>
      </c>
      <c s="34" t="s">
        <v>247</v>
      </c>
      <c s="35" t="s">
        <v>248</v>
      </c>
      <c s="6" t="s">
        <v>249</v>
      </c>
      <c s="36" t="s">
        <v>54</v>
      </c>
      <c s="37">
        <v>433.4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245</v>
      </c>
    </row>
    <row r="32" spans="1:5" ht="38.25">
      <c r="A32" s="35" t="s">
        <v>58</v>
      </c>
      <c r="E32" s="40" t="s">
        <v>250</v>
      </c>
    </row>
    <row r="33" spans="1:5" ht="12.75">
      <c r="A33" t="s">
        <v>60</v>
      </c>
      <c r="E33" s="39" t="s">
        <v>61</v>
      </c>
    </row>
    <row r="34" spans="1:16" ht="25.5">
      <c r="A34" t="s">
        <v>49</v>
      </c>
      <c s="34" t="s">
        <v>92</v>
      </c>
      <c s="34" t="s">
        <v>251</v>
      </c>
      <c s="35" t="s">
        <v>252</v>
      </c>
      <c s="6" t="s">
        <v>253</v>
      </c>
      <c s="36" t="s">
        <v>54</v>
      </c>
      <c s="37">
        <v>2.7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245</v>
      </c>
    </row>
    <row r="36" spans="1:5" ht="38.25">
      <c r="A36" s="35" t="s">
        <v>58</v>
      </c>
      <c r="E36" s="40" t="s">
        <v>254</v>
      </c>
    </row>
    <row r="37" spans="1:5" ht="12.75">
      <c r="A37" t="s">
        <v>60</v>
      </c>
      <c r="E37" s="39" t="s">
        <v>61</v>
      </c>
    </row>
    <row r="38" spans="1:16" ht="25.5">
      <c r="A38" t="s">
        <v>49</v>
      </c>
      <c s="34" t="s">
        <v>96</v>
      </c>
      <c s="34" t="s">
        <v>255</v>
      </c>
      <c s="35" t="s">
        <v>256</v>
      </c>
      <c s="6" t="s">
        <v>257</v>
      </c>
      <c s="36" t="s">
        <v>54</v>
      </c>
      <c s="37">
        <v>1.6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104</v>
      </c>
      <c>
        <f>(M38*21)/100</f>
      </c>
      <c t="s">
        <v>27</v>
      </c>
    </row>
    <row r="39" spans="1:5" ht="12.75">
      <c r="A39" s="35" t="s">
        <v>56</v>
      </c>
      <c r="E39" s="39" t="s">
        <v>245</v>
      </c>
    </row>
    <row r="40" spans="1:5" ht="38.25">
      <c r="A40" s="35" t="s">
        <v>58</v>
      </c>
      <c r="E40" s="40" t="s">
        <v>258</v>
      </c>
    </row>
    <row r="41" spans="1:5" ht="140.25">
      <c r="A41" t="s">
        <v>60</v>
      </c>
      <c r="E41" s="39" t="s">
        <v>259</v>
      </c>
    </row>
    <row r="42" spans="1:13" ht="12.75">
      <c r="A42" t="s">
        <v>46</v>
      </c>
      <c r="C42" s="31" t="s">
        <v>50</v>
      </c>
      <c r="E42" s="33" t="s">
        <v>75</v>
      </c>
      <c r="J42" s="32">
        <f>0</f>
      </c>
      <c s="32">
        <f>0</f>
      </c>
      <c s="32">
        <f>0+L43+L47+L51+L55+L59+L63+L67+L71+L75</f>
      </c>
      <c s="32">
        <f>0+M43+M47+M51+M55+M59+M63+M67+M71+M75</f>
      </c>
    </row>
    <row r="43" spans="1:16" ht="12.75">
      <c r="A43" t="s">
        <v>49</v>
      </c>
      <c s="34" t="s">
        <v>100</v>
      </c>
      <c s="34" t="s">
        <v>260</v>
      </c>
      <c s="35" t="s">
        <v>57</v>
      </c>
      <c s="6" t="s">
        <v>261</v>
      </c>
      <c s="36" t="s">
        <v>84</v>
      </c>
      <c s="37">
        <v>150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57</v>
      </c>
    </row>
    <row r="45" spans="1:5" ht="38.25">
      <c r="A45" s="35" t="s">
        <v>58</v>
      </c>
      <c r="E45" s="40" t="s">
        <v>262</v>
      </c>
    </row>
    <row r="46" spans="1:5" ht="12.75">
      <c r="A46" t="s">
        <v>60</v>
      </c>
      <c r="E46" s="39" t="s">
        <v>61</v>
      </c>
    </row>
    <row r="47" spans="1:16" ht="12.75">
      <c r="A47" t="s">
        <v>49</v>
      </c>
      <c s="34" t="s">
        <v>107</v>
      </c>
      <c s="34" t="s">
        <v>263</v>
      </c>
      <c s="35" t="s">
        <v>57</v>
      </c>
      <c s="6" t="s">
        <v>264</v>
      </c>
      <c s="36" t="s">
        <v>79</v>
      </c>
      <c s="37">
        <v>468.1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57</v>
      </c>
    </row>
    <row r="49" spans="1:5" ht="127.5">
      <c r="A49" s="35" t="s">
        <v>58</v>
      </c>
      <c r="E49" s="40" t="s">
        <v>265</v>
      </c>
    </row>
    <row r="50" spans="1:5" ht="12.75">
      <c r="A50" t="s">
        <v>60</v>
      </c>
      <c r="E50" s="39" t="s">
        <v>61</v>
      </c>
    </row>
    <row r="51" spans="1:16" ht="12.75">
      <c r="A51" t="s">
        <v>49</v>
      </c>
      <c s="34" t="s">
        <v>111</v>
      </c>
      <c s="34" t="s">
        <v>266</v>
      </c>
      <c s="35" t="s">
        <v>57</v>
      </c>
      <c s="6" t="s">
        <v>267</v>
      </c>
      <c s="36" t="s">
        <v>79</v>
      </c>
      <c s="37">
        <v>100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57</v>
      </c>
    </row>
    <row r="53" spans="1:5" ht="38.25">
      <c r="A53" s="35" t="s">
        <v>58</v>
      </c>
      <c r="E53" s="40" t="s">
        <v>268</v>
      </c>
    </row>
    <row r="54" spans="1:5" ht="12.75">
      <c r="A54" t="s">
        <v>60</v>
      </c>
      <c r="E54" s="39" t="s">
        <v>61</v>
      </c>
    </row>
    <row r="55" spans="1:16" ht="12.75">
      <c r="A55" t="s">
        <v>49</v>
      </c>
      <c s="34" t="s">
        <v>115</v>
      </c>
      <c s="34" t="s">
        <v>269</v>
      </c>
      <c s="35" t="s">
        <v>57</v>
      </c>
      <c s="6" t="s">
        <v>270</v>
      </c>
      <c s="36" t="s">
        <v>79</v>
      </c>
      <c s="37">
        <v>148.1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57</v>
      </c>
    </row>
    <row r="57" spans="1:5" ht="76.5">
      <c r="A57" s="35" t="s">
        <v>58</v>
      </c>
      <c r="E57" s="40" t="s">
        <v>271</v>
      </c>
    </row>
    <row r="58" spans="1:5" ht="12.75">
      <c r="A58" t="s">
        <v>60</v>
      </c>
      <c r="E58" s="39" t="s">
        <v>61</v>
      </c>
    </row>
    <row r="59" spans="1:16" ht="12.75">
      <c r="A59" t="s">
        <v>49</v>
      </c>
      <c s="34" t="s">
        <v>119</v>
      </c>
      <c s="34" t="s">
        <v>272</v>
      </c>
      <c s="35" t="s">
        <v>57</v>
      </c>
      <c s="6" t="s">
        <v>273</v>
      </c>
      <c s="36" t="s">
        <v>79</v>
      </c>
      <c s="37">
        <v>116.2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57</v>
      </c>
    </row>
    <row r="61" spans="1:5" ht="63.75">
      <c r="A61" s="35" t="s">
        <v>58</v>
      </c>
      <c r="E61" s="40" t="s">
        <v>274</v>
      </c>
    </row>
    <row r="62" spans="1:5" ht="12.75">
      <c r="A62" t="s">
        <v>60</v>
      </c>
      <c r="E62" s="39" t="s">
        <v>61</v>
      </c>
    </row>
    <row r="63" spans="1:16" ht="12.75">
      <c r="A63" t="s">
        <v>49</v>
      </c>
      <c s="34" t="s">
        <v>123</v>
      </c>
      <c s="34" t="s">
        <v>275</v>
      </c>
      <c s="35" t="s">
        <v>57</v>
      </c>
      <c s="6" t="s">
        <v>276</v>
      </c>
      <c s="36" t="s">
        <v>84</v>
      </c>
      <c s="37">
        <v>500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57</v>
      </c>
    </row>
    <row r="65" spans="1:5" ht="25.5">
      <c r="A65" s="35" t="s">
        <v>58</v>
      </c>
      <c r="E65" s="40" t="s">
        <v>277</v>
      </c>
    </row>
    <row r="66" spans="1:5" ht="12.75">
      <c r="A66" t="s">
        <v>60</v>
      </c>
      <c r="E66" s="39" t="s">
        <v>61</v>
      </c>
    </row>
    <row r="67" spans="1:16" ht="12.75">
      <c r="A67" t="s">
        <v>49</v>
      </c>
      <c s="34" t="s">
        <v>126</v>
      </c>
      <c s="34" t="s">
        <v>278</v>
      </c>
      <c s="35" t="s">
        <v>57</v>
      </c>
      <c s="6" t="s">
        <v>279</v>
      </c>
      <c s="36" t="s">
        <v>84</v>
      </c>
      <c s="37">
        <v>100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57</v>
      </c>
    </row>
    <row r="69" spans="1:5" ht="12.75">
      <c r="A69" s="35" t="s">
        <v>58</v>
      </c>
      <c r="E69" s="40" t="s">
        <v>280</v>
      </c>
    </row>
    <row r="70" spans="1:5" ht="12.75">
      <c r="A70" t="s">
        <v>60</v>
      </c>
      <c r="E70" s="39" t="s">
        <v>61</v>
      </c>
    </row>
    <row r="71" spans="1:16" ht="12.75">
      <c r="A71" t="s">
        <v>49</v>
      </c>
      <c s="34" t="s">
        <v>130</v>
      </c>
      <c s="34" t="s">
        <v>281</v>
      </c>
      <c s="35" t="s">
        <v>57</v>
      </c>
      <c s="6" t="s">
        <v>282</v>
      </c>
      <c s="36" t="s">
        <v>84</v>
      </c>
      <c s="37">
        <v>100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57</v>
      </c>
    </row>
    <row r="73" spans="1:5" ht="12.75">
      <c r="A73" s="35" t="s">
        <v>58</v>
      </c>
      <c r="E73" s="40" t="s">
        <v>280</v>
      </c>
    </row>
    <row r="74" spans="1:5" ht="12.75">
      <c r="A74" t="s">
        <v>60</v>
      </c>
      <c r="E74" s="39" t="s">
        <v>61</v>
      </c>
    </row>
    <row r="75" spans="1:16" ht="12.75">
      <c r="A75" t="s">
        <v>49</v>
      </c>
      <c s="34" t="s">
        <v>134</v>
      </c>
      <c s="34" t="s">
        <v>87</v>
      </c>
      <c s="35" t="s">
        <v>57</v>
      </c>
      <c s="6" t="s">
        <v>88</v>
      </c>
      <c s="36" t="s">
        <v>84</v>
      </c>
      <c s="37">
        <v>100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57</v>
      </c>
    </row>
    <row r="77" spans="1:5" ht="25.5">
      <c r="A77" s="35" t="s">
        <v>58</v>
      </c>
      <c r="E77" s="40" t="s">
        <v>283</v>
      </c>
    </row>
    <row r="78" spans="1:5" ht="12.75">
      <c r="A78" t="s">
        <v>60</v>
      </c>
      <c r="E78" s="39" t="s">
        <v>61</v>
      </c>
    </row>
    <row r="79" spans="1:13" ht="12.75">
      <c r="A79" t="s">
        <v>46</v>
      </c>
      <c r="C79" s="31" t="s">
        <v>27</v>
      </c>
      <c r="E79" s="33" t="s">
        <v>215</v>
      </c>
      <c r="J79" s="32">
        <f>0</f>
      </c>
      <c s="32">
        <f>0</f>
      </c>
      <c s="32">
        <f>0+L80+L84+L88+L92</f>
      </c>
      <c s="32">
        <f>0+M80+M84+M88+M92</f>
      </c>
    </row>
    <row r="80" spans="1:16" ht="12.75">
      <c r="A80" t="s">
        <v>49</v>
      </c>
      <c s="34" t="s">
        <v>137</v>
      </c>
      <c s="34" t="s">
        <v>284</v>
      </c>
      <c s="35" t="s">
        <v>57</v>
      </c>
      <c s="6" t="s">
        <v>285</v>
      </c>
      <c s="36" t="s">
        <v>103</v>
      </c>
      <c s="37">
        <v>21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57</v>
      </c>
    </row>
    <row r="82" spans="1:5" ht="25.5">
      <c r="A82" s="35" t="s">
        <v>58</v>
      </c>
      <c r="E82" s="40" t="s">
        <v>286</v>
      </c>
    </row>
    <row r="83" spans="1:5" ht="12.75">
      <c r="A83" t="s">
        <v>60</v>
      </c>
      <c r="E83" s="39" t="s">
        <v>61</v>
      </c>
    </row>
    <row r="84" spans="1:16" ht="12.75">
      <c r="A84" t="s">
        <v>49</v>
      </c>
      <c s="34" t="s">
        <v>142</v>
      </c>
      <c s="34" t="s">
        <v>287</v>
      </c>
      <c s="35" t="s">
        <v>57</v>
      </c>
      <c s="6" t="s">
        <v>288</v>
      </c>
      <c s="36" t="s">
        <v>79</v>
      </c>
      <c s="37">
        <v>16.7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57</v>
      </c>
    </row>
    <row r="86" spans="1:5" ht="51">
      <c r="A86" s="35" t="s">
        <v>58</v>
      </c>
      <c r="E86" s="40" t="s">
        <v>289</v>
      </c>
    </row>
    <row r="87" spans="1:5" ht="12.75">
      <c r="A87" t="s">
        <v>60</v>
      </c>
      <c r="E87" s="39" t="s">
        <v>61</v>
      </c>
    </row>
    <row r="88" spans="1:16" ht="12.75">
      <c r="A88" t="s">
        <v>49</v>
      </c>
      <c s="34" t="s">
        <v>148</v>
      </c>
      <c s="34" t="s">
        <v>290</v>
      </c>
      <c s="35" t="s">
        <v>57</v>
      </c>
      <c s="6" t="s">
        <v>291</v>
      </c>
      <c s="36" t="s">
        <v>79</v>
      </c>
      <c s="37">
        <v>21.6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57</v>
      </c>
    </row>
    <row r="90" spans="1:5" ht="25.5">
      <c r="A90" s="35" t="s">
        <v>58</v>
      </c>
      <c r="E90" s="40" t="s">
        <v>292</v>
      </c>
    </row>
    <row r="91" spans="1:5" ht="12.75">
      <c r="A91" t="s">
        <v>60</v>
      </c>
      <c r="E91" s="39" t="s">
        <v>61</v>
      </c>
    </row>
    <row r="92" spans="1:16" ht="12.75">
      <c r="A92" t="s">
        <v>49</v>
      </c>
      <c s="34" t="s">
        <v>153</v>
      </c>
      <c s="34" t="s">
        <v>293</v>
      </c>
      <c s="35" t="s">
        <v>57</v>
      </c>
      <c s="6" t="s">
        <v>294</v>
      </c>
      <c s="36" t="s">
        <v>54</v>
      </c>
      <c s="37">
        <v>5.6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104</v>
      </c>
      <c>
        <f>(M92*21)/100</f>
      </c>
      <c t="s">
        <v>27</v>
      </c>
    </row>
    <row r="93" spans="1:5" ht="12.75">
      <c r="A93" s="35" t="s">
        <v>56</v>
      </c>
      <c r="E93" s="39" t="s">
        <v>57</v>
      </c>
    </row>
    <row r="94" spans="1:5" ht="12.75">
      <c r="A94" s="35" t="s">
        <v>58</v>
      </c>
      <c r="E94" s="40" t="s">
        <v>295</v>
      </c>
    </row>
    <row r="95" spans="1:5" ht="280.5">
      <c r="A95" t="s">
        <v>60</v>
      </c>
      <c r="E95" s="39" t="s">
        <v>296</v>
      </c>
    </row>
    <row r="96" spans="1:13" ht="12.75">
      <c r="A96" t="s">
        <v>46</v>
      </c>
      <c r="C96" s="31" t="s">
        <v>26</v>
      </c>
      <c r="E96" s="33" t="s">
        <v>297</v>
      </c>
      <c r="J96" s="32">
        <f>0</f>
      </c>
      <c s="32">
        <f>0</f>
      </c>
      <c s="32">
        <f>0+L97+L101+L105+L109+L113+L117</f>
      </c>
      <c s="32">
        <f>0+M97+M101+M105+M109+M113+M117</f>
      </c>
    </row>
    <row r="97" spans="1:16" ht="12.75">
      <c r="A97" t="s">
        <v>49</v>
      </c>
      <c s="34" t="s">
        <v>159</v>
      </c>
      <c s="34" t="s">
        <v>298</v>
      </c>
      <c s="35" t="s">
        <v>57</v>
      </c>
      <c s="6" t="s">
        <v>299</v>
      </c>
      <c s="36" t="s">
        <v>84</v>
      </c>
      <c s="37">
        <v>1.5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104</v>
      </c>
      <c>
        <f>(M97*21)/100</f>
      </c>
      <c t="s">
        <v>27</v>
      </c>
    </row>
    <row r="98" spans="1:5" ht="12.75">
      <c r="A98" s="35" t="s">
        <v>56</v>
      </c>
      <c r="E98" s="39" t="s">
        <v>57</v>
      </c>
    </row>
    <row r="99" spans="1:5" ht="114.75">
      <c r="A99" s="35" t="s">
        <v>58</v>
      </c>
      <c r="E99" s="40" t="s">
        <v>300</v>
      </c>
    </row>
    <row r="100" spans="1:5" ht="229.5">
      <c r="A100" t="s">
        <v>60</v>
      </c>
      <c r="E100" s="39" t="s">
        <v>301</v>
      </c>
    </row>
    <row r="101" spans="1:16" ht="12.75">
      <c r="A101" t="s">
        <v>49</v>
      </c>
      <c s="34" t="s">
        <v>163</v>
      </c>
      <c s="34" t="s">
        <v>302</v>
      </c>
      <c s="35" t="s">
        <v>57</v>
      </c>
      <c s="6" t="s">
        <v>303</v>
      </c>
      <c s="36" t="s">
        <v>79</v>
      </c>
      <c s="37">
        <v>10.9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57</v>
      </c>
    </row>
    <row r="103" spans="1:5" ht="89.25">
      <c r="A103" s="35" t="s">
        <v>58</v>
      </c>
      <c r="E103" s="40" t="s">
        <v>304</v>
      </c>
    </row>
    <row r="104" spans="1:5" ht="12.75">
      <c r="A104" t="s">
        <v>60</v>
      </c>
      <c r="E104" s="39" t="s">
        <v>61</v>
      </c>
    </row>
    <row r="105" spans="1:16" ht="12.75">
      <c r="A105" t="s">
        <v>49</v>
      </c>
      <c s="34" t="s">
        <v>168</v>
      </c>
      <c s="34" t="s">
        <v>305</v>
      </c>
      <c s="35" t="s">
        <v>57</v>
      </c>
      <c s="6" t="s">
        <v>306</v>
      </c>
      <c s="36" t="s">
        <v>79</v>
      </c>
      <c s="37">
        <v>22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27</v>
      </c>
    </row>
    <row r="106" spans="1:5" ht="12.75">
      <c r="A106" s="35" t="s">
        <v>56</v>
      </c>
      <c r="E106" s="39" t="s">
        <v>57</v>
      </c>
    </row>
    <row r="107" spans="1:5" ht="25.5">
      <c r="A107" s="35" t="s">
        <v>58</v>
      </c>
      <c r="E107" s="40" t="s">
        <v>307</v>
      </c>
    </row>
    <row r="108" spans="1:5" ht="12.75">
      <c r="A108" t="s">
        <v>60</v>
      </c>
      <c r="E108" s="39" t="s">
        <v>61</v>
      </c>
    </row>
    <row r="109" spans="1:16" ht="12.75">
      <c r="A109" t="s">
        <v>49</v>
      </c>
      <c s="34" t="s">
        <v>172</v>
      </c>
      <c s="34" t="s">
        <v>308</v>
      </c>
      <c s="35" t="s">
        <v>57</v>
      </c>
      <c s="6" t="s">
        <v>309</v>
      </c>
      <c s="36" t="s">
        <v>79</v>
      </c>
      <c s="37">
        <v>53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12.75">
      <c r="A110" s="35" t="s">
        <v>56</v>
      </c>
      <c r="E110" s="39" t="s">
        <v>57</v>
      </c>
    </row>
    <row r="111" spans="1:5" ht="25.5">
      <c r="A111" s="35" t="s">
        <v>58</v>
      </c>
      <c r="E111" s="40" t="s">
        <v>310</v>
      </c>
    </row>
    <row r="112" spans="1:5" ht="12.75">
      <c r="A112" t="s">
        <v>60</v>
      </c>
      <c r="E112" s="39" t="s">
        <v>61</v>
      </c>
    </row>
    <row r="113" spans="1:16" ht="12.75">
      <c r="A113" t="s">
        <v>49</v>
      </c>
      <c s="34" t="s">
        <v>176</v>
      </c>
      <c s="34" t="s">
        <v>311</v>
      </c>
      <c s="35" t="s">
        <v>57</v>
      </c>
      <c s="6" t="s">
        <v>312</v>
      </c>
      <c s="36" t="s">
        <v>54</v>
      </c>
      <c s="37">
        <v>4.4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104</v>
      </c>
      <c>
        <f>(M113*21)/100</f>
      </c>
      <c t="s">
        <v>27</v>
      </c>
    </row>
    <row r="114" spans="1:5" ht="12.75">
      <c r="A114" s="35" t="s">
        <v>56</v>
      </c>
      <c r="E114" s="39" t="s">
        <v>57</v>
      </c>
    </row>
    <row r="115" spans="1:5" ht="38.25">
      <c r="A115" s="35" t="s">
        <v>58</v>
      </c>
      <c r="E115" s="40" t="s">
        <v>313</v>
      </c>
    </row>
    <row r="116" spans="1:5" ht="267.75">
      <c r="A116" t="s">
        <v>60</v>
      </c>
      <c r="E116" s="39" t="s">
        <v>314</v>
      </c>
    </row>
    <row r="117" spans="1:16" ht="12.75">
      <c r="A117" t="s">
        <v>49</v>
      </c>
      <c s="34" t="s">
        <v>181</v>
      </c>
      <c s="34" t="s">
        <v>315</v>
      </c>
      <c s="35" t="s">
        <v>57</v>
      </c>
      <c s="6" t="s">
        <v>316</v>
      </c>
      <c s="36" t="s">
        <v>79</v>
      </c>
      <c s="37">
        <v>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104</v>
      </c>
      <c>
        <f>(M117*21)/100</f>
      </c>
      <c t="s">
        <v>27</v>
      </c>
    </row>
    <row r="118" spans="1:5" ht="12.75">
      <c r="A118" s="35" t="s">
        <v>56</v>
      </c>
      <c r="E118" s="39" t="s">
        <v>57</v>
      </c>
    </row>
    <row r="119" spans="1:5" ht="25.5">
      <c r="A119" s="35" t="s">
        <v>58</v>
      </c>
      <c r="E119" s="40" t="s">
        <v>317</v>
      </c>
    </row>
    <row r="120" spans="1:5" ht="229.5">
      <c r="A120" t="s">
        <v>60</v>
      </c>
      <c r="E120" s="39" t="s">
        <v>301</v>
      </c>
    </row>
    <row r="121" spans="1:13" ht="12.75">
      <c r="A121" t="s">
        <v>46</v>
      </c>
      <c r="C121" s="31" t="s">
        <v>70</v>
      </c>
      <c r="E121" s="33" t="s">
        <v>318</v>
      </c>
      <c r="J121" s="32">
        <f>0</f>
      </c>
      <c s="32">
        <f>0</f>
      </c>
      <c s="32">
        <f>0+L122+L126+L130+L134+L138+L142+L146+L150</f>
      </c>
      <c s="32">
        <f>0+M122+M126+M130+M134+M138+M142+M146+M150</f>
      </c>
    </row>
    <row r="122" spans="1:16" ht="12.75">
      <c r="A122" t="s">
        <v>49</v>
      </c>
      <c s="34" t="s">
        <v>184</v>
      </c>
      <c s="34" t="s">
        <v>319</v>
      </c>
      <c s="35" t="s">
        <v>57</v>
      </c>
      <c s="6" t="s">
        <v>320</v>
      </c>
      <c s="36" t="s">
        <v>79</v>
      </c>
      <c s="37">
        <v>4.3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27</v>
      </c>
    </row>
    <row r="123" spans="1:5" ht="12.75">
      <c r="A123" s="35" t="s">
        <v>56</v>
      </c>
      <c r="E123" s="39" t="s">
        <v>57</v>
      </c>
    </row>
    <row r="124" spans="1:5" ht="25.5">
      <c r="A124" s="35" t="s">
        <v>58</v>
      </c>
      <c r="E124" s="40" t="s">
        <v>321</v>
      </c>
    </row>
    <row r="125" spans="1:5" ht="12.75">
      <c r="A125" t="s">
        <v>60</v>
      </c>
      <c r="E125" s="39" t="s">
        <v>61</v>
      </c>
    </row>
    <row r="126" spans="1:16" ht="12.75">
      <c r="A126" t="s">
        <v>49</v>
      </c>
      <c s="34" t="s">
        <v>86</v>
      </c>
      <c s="34" t="s">
        <v>322</v>
      </c>
      <c s="35" t="s">
        <v>57</v>
      </c>
      <c s="6" t="s">
        <v>323</v>
      </c>
      <c s="36" t="s">
        <v>54</v>
      </c>
      <c s="37">
        <v>0.5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104</v>
      </c>
      <c>
        <f>(M126*21)/100</f>
      </c>
      <c t="s">
        <v>27</v>
      </c>
    </row>
    <row r="127" spans="1:5" ht="12.75">
      <c r="A127" s="35" t="s">
        <v>56</v>
      </c>
      <c r="E127" s="39" t="s">
        <v>57</v>
      </c>
    </row>
    <row r="128" spans="1:5" ht="25.5">
      <c r="A128" s="35" t="s">
        <v>58</v>
      </c>
      <c r="E128" s="40" t="s">
        <v>324</v>
      </c>
    </row>
    <row r="129" spans="1:5" ht="280.5">
      <c r="A129" t="s">
        <v>60</v>
      </c>
      <c r="E129" s="39" t="s">
        <v>325</v>
      </c>
    </row>
    <row r="130" spans="1:16" ht="12.75">
      <c r="A130" t="s">
        <v>49</v>
      </c>
      <c s="34" t="s">
        <v>326</v>
      </c>
      <c s="34" t="s">
        <v>327</v>
      </c>
      <c s="35" t="s">
        <v>57</v>
      </c>
      <c s="6" t="s">
        <v>328</v>
      </c>
      <c s="36" t="s">
        <v>54</v>
      </c>
      <c s="37">
        <v>9.4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104</v>
      </c>
      <c>
        <f>(M130*21)/100</f>
      </c>
      <c t="s">
        <v>27</v>
      </c>
    </row>
    <row r="131" spans="1:5" ht="12.75">
      <c r="A131" s="35" t="s">
        <v>56</v>
      </c>
      <c r="E131" s="39" t="s">
        <v>57</v>
      </c>
    </row>
    <row r="132" spans="1:5" ht="63.75">
      <c r="A132" s="35" t="s">
        <v>58</v>
      </c>
      <c r="E132" s="40" t="s">
        <v>329</v>
      </c>
    </row>
    <row r="133" spans="1:5" ht="293.25">
      <c r="A133" t="s">
        <v>60</v>
      </c>
      <c r="E133" s="39" t="s">
        <v>330</v>
      </c>
    </row>
    <row r="134" spans="1:16" ht="12.75">
      <c r="A134" t="s">
        <v>49</v>
      </c>
      <c s="34" t="s">
        <v>331</v>
      </c>
      <c s="34" t="s">
        <v>332</v>
      </c>
      <c s="35" t="s">
        <v>57</v>
      </c>
      <c s="6" t="s">
        <v>333</v>
      </c>
      <c s="36" t="s">
        <v>54</v>
      </c>
      <c s="37">
        <v>40.7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104</v>
      </c>
      <c>
        <f>(M134*21)/100</f>
      </c>
      <c t="s">
        <v>27</v>
      </c>
    </row>
    <row r="135" spans="1:5" ht="12.75">
      <c r="A135" s="35" t="s">
        <v>56</v>
      </c>
      <c r="E135" s="39" t="s">
        <v>57</v>
      </c>
    </row>
    <row r="136" spans="1:5" ht="25.5">
      <c r="A136" s="35" t="s">
        <v>58</v>
      </c>
      <c r="E136" s="40" t="s">
        <v>334</v>
      </c>
    </row>
    <row r="137" spans="1:5" ht="306">
      <c r="A137" t="s">
        <v>60</v>
      </c>
      <c r="E137" s="39" t="s">
        <v>335</v>
      </c>
    </row>
    <row r="138" spans="1:16" ht="12.75">
      <c r="A138" t="s">
        <v>49</v>
      </c>
      <c s="34" t="s">
        <v>336</v>
      </c>
      <c s="34" t="s">
        <v>337</v>
      </c>
      <c s="35" t="s">
        <v>57</v>
      </c>
      <c s="6" t="s">
        <v>338</v>
      </c>
      <c s="36" t="s">
        <v>79</v>
      </c>
      <c s="37">
        <v>51.8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12.75">
      <c r="A139" s="35" t="s">
        <v>56</v>
      </c>
      <c r="E139" s="39" t="s">
        <v>57</v>
      </c>
    </row>
    <row r="140" spans="1:5" ht="63.75">
      <c r="A140" s="35" t="s">
        <v>58</v>
      </c>
      <c r="E140" s="40" t="s">
        <v>339</v>
      </c>
    </row>
    <row r="141" spans="1:5" ht="12.75">
      <c r="A141" t="s">
        <v>60</v>
      </c>
      <c r="E141" s="39" t="s">
        <v>61</v>
      </c>
    </row>
    <row r="142" spans="1:16" ht="12.75">
      <c r="A142" t="s">
        <v>49</v>
      </c>
      <c s="34" t="s">
        <v>340</v>
      </c>
      <c s="34" t="s">
        <v>341</v>
      </c>
      <c s="35" t="s">
        <v>57</v>
      </c>
      <c s="6" t="s">
        <v>342</v>
      </c>
      <c s="36" t="s">
        <v>79</v>
      </c>
      <c s="37">
        <v>1.1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12.75">
      <c r="A143" s="35" t="s">
        <v>56</v>
      </c>
      <c r="E143" s="39" t="s">
        <v>57</v>
      </c>
    </row>
    <row r="144" spans="1:5" ht="25.5">
      <c r="A144" s="35" t="s">
        <v>58</v>
      </c>
      <c r="E144" s="40" t="s">
        <v>343</v>
      </c>
    </row>
    <row r="145" spans="1:5" ht="12.75">
      <c r="A145" t="s">
        <v>60</v>
      </c>
      <c r="E145" s="39" t="s">
        <v>61</v>
      </c>
    </row>
    <row r="146" spans="1:16" ht="12.75">
      <c r="A146" t="s">
        <v>49</v>
      </c>
      <c s="34" t="s">
        <v>344</v>
      </c>
      <c s="34" t="s">
        <v>345</v>
      </c>
      <c s="35" t="s">
        <v>57</v>
      </c>
      <c s="6" t="s">
        <v>346</v>
      </c>
      <c s="36" t="s">
        <v>79</v>
      </c>
      <c s="37">
        <v>0.2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57</v>
      </c>
    </row>
    <row r="148" spans="1:5" ht="25.5">
      <c r="A148" s="35" t="s">
        <v>58</v>
      </c>
      <c r="E148" s="40" t="s">
        <v>347</v>
      </c>
    </row>
    <row r="149" spans="1:5" ht="12.75">
      <c r="A149" t="s">
        <v>60</v>
      </c>
      <c r="E149" s="39" t="s">
        <v>61</v>
      </c>
    </row>
    <row r="150" spans="1:16" ht="12.75">
      <c r="A150" t="s">
        <v>49</v>
      </c>
      <c s="34" t="s">
        <v>348</v>
      </c>
      <c s="34" t="s">
        <v>349</v>
      </c>
      <c s="35" t="s">
        <v>57</v>
      </c>
      <c s="6" t="s">
        <v>350</v>
      </c>
      <c s="36" t="s">
        <v>79</v>
      </c>
      <c s="37">
        <v>1.4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12.75">
      <c r="A151" s="35" t="s">
        <v>56</v>
      </c>
      <c r="E151" s="39" t="s">
        <v>57</v>
      </c>
    </row>
    <row r="152" spans="1:5" ht="25.5">
      <c r="A152" s="35" t="s">
        <v>58</v>
      </c>
      <c r="E152" s="40" t="s">
        <v>351</v>
      </c>
    </row>
    <row r="153" spans="1:5" ht="12.75">
      <c r="A153" t="s">
        <v>60</v>
      </c>
      <c r="E153" s="39" t="s">
        <v>61</v>
      </c>
    </row>
    <row r="154" spans="1:13" ht="12.75">
      <c r="A154" t="s">
        <v>46</v>
      </c>
      <c r="C154" s="31" t="s">
        <v>92</v>
      </c>
      <c r="E154" s="33" t="s">
        <v>352</v>
      </c>
      <c r="J154" s="32">
        <f>0</f>
      </c>
      <c s="32">
        <f>0</f>
      </c>
      <c s="32">
        <f>0+L155+L159+L163+L167+L171+L175+L179</f>
      </c>
      <c s="32">
        <f>0+M155+M159+M163+M167+M171+M175+M179</f>
      </c>
    </row>
    <row r="155" spans="1:16" ht="25.5">
      <c r="A155" t="s">
        <v>49</v>
      </c>
      <c s="34" t="s">
        <v>353</v>
      </c>
      <c s="34" t="s">
        <v>354</v>
      </c>
      <c s="35" t="s">
        <v>57</v>
      </c>
      <c s="6" t="s">
        <v>355</v>
      </c>
      <c s="36" t="s">
        <v>84</v>
      </c>
      <c s="37">
        <v>26.5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27</v>
      </c>
    </row>
    <row r="156" spans="1:5" ht="12.75">
      <c r="A156" s="35" t="s">
        <v>56</v>
      </c>
      <c r="E156" s="39" t="s">
        <v>57</v>
      </c>
    </row>
    <row r="157" spans="1:5" ht="25.5">
      <c r="A157" s="35" t="s">
        <v>58</v>
      </c>
      <c r="E157" s="40" t="s">
        <v>356</v>
      </c>
    </row>
    <row r="158" spans="1:5" ht="12.75">
      <c r="A158" t="s">
        <v>60</v>
      </c>
      <c r="E158" s="39" t="s">
        <v>61</v>
      </c>
    </row>
    <row r="159" spans="1:16" ht="25.5">
      <c r="A159" t="s">
        <v>49</v>
      </c>
      <c s="34" t="s">
        <v>357</v>
      </c>
      <c s="34" t="s">
        <v>358</v>
      </c>
      <c s="35" t="s">
        <v>57</v>
      </c>
      <c s="6" t="s">
        <v>359</v>
      </c>
      <c s="36" t="s">
        <v>84</v>
      </c>
      <c s="37">
        <v>203.3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104</v>
      </c>
      <c>
        <f>(M159*21)/100</f>
      </c>
      <c t="s">
        <v>27</v>
      </c>
    </row>
    <row r="160" spans="1:5" ht="12.75">
      <c r="A160" s="35" t="s">
        <v>56</v>
      </c>
      <c r="E160" s="39" t="s">
        <v>57</v>
      </c>
    </row>
    <row r="161" spans="1:5" ht="25.5">
      <c r="A161" s="35" t="s">
        <v>58</v>
      </c>
      <c r="E161" s="40" t="s">
        <v>360</v>
      </c>
    </row>
    <row r="162" spans="1:5" ht="204">
      <c r="A162" t="s">
        <v>60</v>
      </c>
      <c r="E162" s="39" t="s">
        <v>361</v>
      </c>
    </row>
    <row r="163" spans="1:16" ht="12.75">
      <c r="A163" t="s">
        <v>49</v>
      </c>
      <c s="34" t="s">
        <v>362</v>
      </c>
      <c s="34" t="s">
        <v>363</v>
      </c>
      <c s="35" t="s">
        <v>57</v>
      </c>
      <c s="6" t="s">
        <v>364</v>
      </c>
      <c s="36" t="s">
        <v>84</v>
      </c>
      <c s="37">
        <v>61.4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104</v>
      </c>
      <c>
        <f>(M163*21)/100</f>
      </c>
      <c t="s">
        <v>27</v>
      </c>
    </row>
    <row r="164" spans="1:5" ht="12.75">
      <c r="A164" s="35" t="s">
        <v>56</v>
      </c>
      <c r="E164" s="39" t="s">
        <v>57</v>
      </c>
    </row>
    <row r="165" spans="1:5" ht="25.5">
      <c r="A165" s="35" t="s">
        <v>58</v>
      </c>
      <c r="E165" s="40" t="s">
        <v>365</v>
      </c>
    </row>
    <row r="166" spans="1:5" ht="191.25">
      <c r="A166" t="s">
        <v>60</v>
      </c>
      <c r="E166" s="39" t="s">
        <v>366</v>
      </c>
    </row>
    <row r="167" spans="1:16" ht="12.75">
      <c r="A167" t="s">
        <v>49</v>
      </c>
      <c s="34" t="s">
        <v>367</v>
      </c>
      <c s="34" t="s">
        <v>368</v>
      </c>
      <c s="35" t="s">
        <v>57</v>
      </c>
      <c s="6" t="s">
        <v>369</v>
      </c>
      <c s="36" t="s">
        <v>84</v>
      </c>
      <c s="37">
        <v>10.8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104</v>
      </c>
      <c>
        <f>(M167*21)/100</f>
      </c>
      <c t="s">
        <v>27</v>
      </c>
    </row>
    <row r="168" spans="1:5" ht="12.75">
      <c r="A168" s="35" t="s">
        <v>56</v>
      </c>
      <c r="E168" s="39" t="s">
        <v>57</v>
      </c>
    </row>
    <row r="169" spans="1:5" ht="38.25">
      <c r="A169" s="35" t="s">
        <v>58</v>
      </c>
      <c r="E169" s="40" t="s">
        <v>370</v>
      </c>
    </row>
    <row r="170" spans="1:5" ht="191.25">
      <c r="A170" t="s">
        <v>60</v>
      </c>
      <c r="E170" s="39" t="s">
        <v>366</v>
      </c>
    </row>
    <row r="171" spans="1:16" ht="12.75">
      <c r="A171" t="s">
        <v>49</v>
      </c>
      <c s="34" t="s">
        <v>371</v>
      </c>
      <c s="34" t="s">
        <v>372</v>
      </c>
      <c s="35" t="s">
        <v>57</v>
      </c>
      <c s="6" t="s">
        <v>373</v>
      </c>
      <c s="36" t="s">
        <v>84</v>
      </c>
      <c s="37">
        <v>264.7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55</v>
      </c>
      <c>
        <f>(M171*21)/100</f>
      </c>
      <c t="s">
        <v>27</v>
      </c>
    </row>
    <row r="172" spans="1:5" ht="12.75">
      <c r="A172" s="35" t="s">
        <v>56</v>
      </c>
      <c r="E172" s="39" t="s">
        <v>374</v>
      </c>
    </row>
    <row r="173" spans="1:5" ht="38.25">
      <c r="A173" s="35" t="s">
        <v>58</v>
      </c>
      <c r="E173" s="40" t="s">
        <v>375</v>
      </c>
    </row>
    <row r="174" spans="1:5" ht="12.75">
      <c r="A174" t="s">
        <v>60</v>
      </c>
      <c r="E174" s="39" t="s">
        <v>61</v>
      </c>
    </row>
    <row r="175" spans="1:16" ht="12.75">
      <c r="A175" t="s">
        <v>49</v>
      </c>
      <c s="34" t="s">
        <v>376</v>
      </c>
      <c s="34" t="s">
        <v>377</v>
      </c>
      <c s="35" t="s">
        <v>57</v>
      </c>
      <c s="6" t="s">
        <v>378</v>
      </c>
      <c s="36" t="s">
        <v>110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55</v>
      </c>
      <c>
        <f>(M175*21)/100</f>
      </c>
      <c t="s">
        <v>27</v>
      </c>
    </row>
    <row r="176" spans="1:5" ht="12.75">
      <c r="A176" s="35" t="s">
        <v>56</v>
      </c>
      <c r="E176" s="39" t="s">
        <v>57</v>
      </c>
    </row>
    <row r="177" spans="1:5" ht="12.75">
      <c r="A177" s="35" t="s">
        <v>58</v>
      </c>
      <c r="E177" s="40" t="s">
        <v>379</v>
      </c>
    </row>
    <row r="178" spans="1:5" ht="12.75">
      <c r="A178" t="s">
        <v>60</v>
      </c>
      <c r="E178" s="39" t="s">
        <v>61</v>
      </c>
    </row>
    <row r="179" spans="1:16" ht="12.75">
      <c r="A179" t="s">
        <v>49</v>
      </c>
      <c s="34" t="s">
        <v>380</v>
      </c>
      <c s="34" t="s">
        <v>381</v>
      </c>
      <c s="35" t="s">
        <v>57</v>
      </c>
      <c s="6" t="s">
        <v>382</v>
      </c>
      <c s="36" t="s">
        <v>84</v>
      </c>
      <c s="37">
        <v>149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55</v>
      </c>
      <c>
        <f>(M179*21)/100</f>
      </c>
      <c t="s">
        <v>27</v>
      </c>
    </row>
    <row r="180" spans="1:5" ht="12.75">
      <c r="A180" s="35" t="s">
        <v>56</v>
      </c>
      <c r="E180" s="39" t="s">
        <v>57</v>
      </c>
    </row>
    <row r="181" spans="1:5" ht="38.25">
      <c r="A181" s="35" t="s">
        <v>58</v>
      </c>
      <c r="E181" s="40" t="s">
        <v>383</v>
      </c>
    </row>
    <row r="182" spans="1:5" ht="12.75">
      <c r="A182" t="s">
        <v>60</v>
      </c>
      <c r="E182" s="39" t="s">
        <v>61</v>
      </c>
    </row>
    <row r="183" spans="1:13" ht="12.75">
      <c r="A183" t="s">
        <v>46</v>
      </c>
      <c r="C183" s="31" t="s">
        <v>96</v>
      </c>
      <c r="E183" s="33" t="s">
        <v>384</v>
      </c>
      <c r="J183" s="32">
        <f>0</f>
      </c>
      <c s="32">
        <f>0</f>
      </c>
      <c s="32">
        <f>0+L184+L188+L192+L196</f>
      </c>
      <c s="32">
        <f>0+M184+M188+M192+M196</f>
      </c>
    </row>
    <row r="184" spans="1:16" ht="12.75">
      <c r="A184" t="s">
        <v>49</v>
      </c>
      <c s="34" t="s">
        <v>385</v>
      </c>
      <c s="34" t="s">
        <v>386</v>
      </c>
      <c s="35" t="s">
        <v>57</v>
      </c>
      <c s="6" t="s">
        <v>387</v>
      </c>
      <c s="36" t="s">
        <v>103</v>
      </c>
      <c s="37">
        <v>64.5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55</v>
      </c>
      <c>
        <f>(M184*21)/100</f>
      </c>
      <c t="s">
        <v>27</v>
      </c>
    </row>
    <row r="185" spans="1:5" ht="12.75">
      <c r="A185" s="35" t="s">
        <v>56</v>
      </c>
      <c r="E185" s="39" t="s">
        <v>57</v>
      </c>
    </row>
    <row r="186" spans="1:5" ht="63.75">
      <c r="A186" s="35" t="s">
        <v>58</v>
      </c>
      <c r="E186" s="40" t="s">
        <v>388</v>
      </c>
    </row>
    <row r="187" spans="1:5" ht="12.75">
      <c r="A187" t="s">
        <v>60</v>
      </c>
      <c r="E187" s="39" t="s">
        <v>61</v>
      </c>
    </row>
    <row r="188" spans="1:16" ht="12.75">
      <c r="A188" t="s">
        <v>49</v>
      </c>
      <c s="34" t="s">
        <v>389</v>
      </c>
      <c s="34" t="s">
        <v>390</v>
      </c>
      <c s="35" t="s">
        <v>57</v>
      </c>
      <c s="6" t="s">
        <v>391</v>
      </c>
      <c s="36" t="s">
        <v>84</v>
      </c>
      <c s="37">
        <v>5.1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104</v>
      </c>
      <c>
        <f>(M188*21)/100</f>
      </c>
      <c t="s">
        <v>27</v>
      </c>
    </row>
    <row r="189" spans="1:5" ht="12.75">
      <c r="A189" s="35" t="s">
        <v>56</v>
      </c>
      <c r="E189" s="39" t="s">
        <v>57</v>
      </c>
    </row>
    <row r="190" spans="1:5" ht="25.5">
      <c r="A190" s="35" t="s">
        <v>58</v>
      </c>
      <c r="E190" s="40" t="s">
        <v>392</v>
      </c>
    </row>
    <row r="191" spans="1:5" ht="89.25">
      <c r="A191" t="s">
        <v>60</v>
      </c>
      <c r="E191" s="39" t="s">
        <v>393</v>
      </c>
    </row>
    <row r="192" spans="1:16" ht="12.75">
      <c r="A192" t="s">
        <v>49</v>
      </c>
      <c s="34" t="s">
        <v>394</v>
      </c>
      <c s="34" t="s">
        <v>395</v>
      </c>
      <c s="35" t="s">
        <v>57</v>
      </c>
      <c s="6" t="s">
        <v>396</v>
      </c>
      <c s="36" t="s">
        <v>103</v>
      </c>
      <c s="37">
        <v>40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55</v>
      </c>
      <c>
        <f>(M192*21)/100</f>
      </c>
      <c t="s">
        <v>27</v>
      </c>
    </row>
    <row r="193" spans="1:5" ht="12.75">
      <c r="A193" s="35" t="s">
        <v>56</v>
      </c>
      <c r="E193" s="39" t="s">
        <v>57</v>
      </c>
    </row>
    <row r="194" spans="1:5" ht="51">
      <c r="A194" s="35" t="s">
        <v>58</v>
      </c>
      <c r="E194" s="40" t="s">
        <v>397</v>
      </c>
    </row>
    <row r="195" spans="1:5" ht="12.75">
      <c r="A195" t="s">
        <v>60</v>
      </c>
      <c r="E195" s="39" t="s">
        <v>61</v>
      </c>
    </row>
    <row r="196" spans="1:16" ht="12.75">
      <c r="A196" t="s">
        <v>49</v>
      </c>
      <c s="34" t="s">
        <v>398</v>
      </c>
      <c s="34" t="s">
        <v>399</v>
      </c>
      <c s="35" t="s">
        <v>57</v>
      </c>
      <c s="6" t="s">
        <v>400</v>
      </c>
      <c s="36" t="s">
        <v>110</v>
      </c>
      <c s="37">
        <v>5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55</v>
      </c>
      <c>
        <f>(M196*21)/100</f>
      </c>
      <c t="s">
        <v>27</v>
      </c>
    </row>
    <row r="197" spans="1:5" ht="12.75">
      <c r="A197" s="35" t="s">
        <v>56</v>
      </c>
      <c r="E197" s="39" t="s">
        <v>57</v>
      </c>
    </row>
    <row r="198" spans="1:5" ht="25.5">
      <c r="A198" s="35" t="s">
        <v>58</v>
      </c>
      <c r="E198" s="40" t="s">
        <v>401</v>
      </c>
    </row>
    <row r="199" spans="1:5" ht="12.75">
      <c r="A199" t="s">
        <v>60</v>
      </c>
      <c r="E199" s="39" t="s">
        <v>61</v>
      </c>
    </row>
    <row r="200" spans="1:13" ht="12.75">
      <c r="A200" t="s">
        <v>46</v>
      </c>
      <c r="C200" s="31" t="s">
        <v>100</v>
      </c>
      <c r="E200" s="33" t="s">
        <v>118</v>
      </c>
      <c r="J200" s="32">
        <f>0</f>
      </c>
      <c s="32">
        <f>0</f>
      </c>
      <c s="32">
        <f>0+L201+L205+L209+L213+L217+L221+L225+L229+L233+L237+L241+L245+L249+L253</f>
      </c>
      <c s="32">
        <f>0+M201+M205+M209+M213+M217+M221+M225+M229+M233+M237+M241+M245+M249+M253</f>
      </c>
    </row>
    <row r="201" spans="1:16" ht="12.75">
      <c r="A201" t="s">
        <v>49</v>
      </c>
      <c s="34" t="s">
        <v>402</v>
      </c>
      <c s="34" t="s">
        <v>403</v>
      </c>
      <c s="35" t="s">
        <v>57</v>
      </c>
      <c s="6" t="s">
        <v>404</v>
      </c>
      <c s="36" t="s">
        <v>103</v>
      </c>
      <c s="37">
        <v>42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104</v>
      </c>
      <c>
        <f>(M201*21)/100</f>
      </c>
      <c t="s">
        <v>27</v>
      </c>
    </row>
    <row r="202" spans="1:5" ht="12.75">
      <c r="A202" s="35" t="s">
        <v>56</v>
      </c>
      <c r="E202" s="39" t="s">
        <v>57</v>
      </c>
    </row>
    <row r="203" spans="1:5" ht="25.5">
      <c r="A203" s="35" t="s">
        <v>58</v>
      </c>
      <c r="E203" s="40" t="s">
        <v>405</v>
      </c>
    </row>
    <row r="204" spans="1:5" ht="76.5">
      <c r="A204" t="s">
        <v>60</v>
      </c>
      <c r="E204" s="39" t="s">
        <v>406</v>
      </c>
    </row>
    <row r="205" spans="1:16" ht="25.5">
      <c r="A205" t="s">
        <v>49</v>
      </c>
      <c s="34" t="s">
        <v>407</v>
      </c>
      <c s="34" t="s">
        <v>408</v>
      </c>
      <c s="35" t="s">
        <v>57</v>
      </c>
      <c s="6" t="s">
        <v>409</v>
      </c>
      <c s="36" t="s">
        <v>110</v>
      </c>
      <c s="37">
        <v>2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55</v>
      </c>
      <c>
        <f>(M205*21)/100</f>
      </c>
      <c t="s">
        <v>27</v>
      </c>
    </row>
    <row r="206" spans="1:5" ht="12.75">
      <c r="A206" s="35" t="s">
        <v>56</v>
      </c>
      <c r="E206" s="39" t="s">
        <v>57</v>
      </c>
    </row>
    <row r="207" spans="1:5" ht="25.5">
      <c r="A207" s="35" t="s">
        <v>58</v>
      </c>
      <c r="E207" s="40" t="s">
        <v>410</v>
      </c>
    </row>
    <row r="208" spans="1:5" ht="12.75">
      <c r="A208" t="s">
        <v>60</v>
      </c>
      <c r="E208" s="39" t="s">
        <v>61</v>
      </c>
    </row>
    <row r="209" spans="1:16" ht="25.5">
      <c r="A209" t="s">
        <v>49</v>
      </c>
      <c s="34" t="s">
        <v>411</v>
      </c>
      <c s="34" t="s">
        <v>412</v>
      </c>
      <c s="35" t="s">
        <v>57</v>
      </c>
      <c s="6" t="s">
        <v>413</v>
      </c>
      <c s="36" t="s">
        <v>110</v>
      </c>
      <c s="37">
        <v>5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55</v>
      </c>
      <c>
        <f>(M209*21)/100</f>
      </c>
      <c t="s">
        <v>27</v>
      </c>
    </row>
    <row r="210" spans="1:5" ht="12.75">
      <c r="A210" s="35" t="s">
        <v>56</v>
      </c>
      <c r="E210" s="39" t="s">
        <v>57</v>
      </c>
    </row>
    <row r="211" spans="1:5" ht="25.5">
      <c r="A211" s="35" t="s">
        <v>58</v>
      </c>
      <c r="E211" s="40" t="s">
        <v>414</v>
      </c>
    </row>
    <row r="212" spans="1:5" ht="12.75">
      <c r="A212" t="s">
        <v>60</v>
      </c>
      <c r="E212" s="39" t="s">
        <v>61</v>
      </c>
    </row>
    <row r="213" spans="1:16" ht="25.5">
      <c r="A213" t="s">
        <v>49</v>
      </c>
      <c s="34" t="s">
        <v>415</v>
      </c>
      <c s="34" t="s">
        <v>416</v>
      </c>
      <c s="35" t="s">
        <v>57</v>
      </c>
      <c s="6" t="s">
        <v>417</v>
      </c>
      <c s="36" t="s">
        <v>110</v>
      </c>
      <c s="37">
        <v>5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55</v>
      </c>
      <c>
        <f>(M213*21)/100</f>
      </c>
      <c t="s">
        <v>27</v>
      </c>
    </row>
    <row r="214" spans="1:5" ht="12.75">
      <c r="A214" s="35" t="s">
        <v>56</v>
      </c>
      <c r="E214" s="39" t="s">
        <v>57</v>
      </c>
    </row>
    <row r="215" spans="1:5" ht="25.5">
      <c r="A215" s="35" t="s">
        <v>58</v>
      </c>
      <c r="E215" s="40" t="s">
        <v>414</v>
      </c>
    </row>
    <row r="216" spans="1:5" ht="12.75">
      <c r="A216" t="s">
        <v>60</v>
      </c>
      <c r="E216" s="39" t="s">
        <v>61</v>
      </c>
    </row>
    <row r="217" spans="1:16" ht="12.75">
      <c r="A217" t="s">
        <v>49</v>
      </c>
      <c s="34" t="s">
        <v>418</v>
      </c>
      <c s="34" t="s">
        <v>419</v>
      </c>
      <c s="35" t="s">
        <v>57</v>
      </c>
      <c s="6" t="s">
        <v>420</v>
      </c>
      <c s="36" t="s">
        <v>103</v>
      </c>
      <c s="37">
        <v>5.5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55</v>
      </c>
      <c>
        <f>(M217*21)/100</f>
      </c>
      <c t="s">
        <v>27</v>
      </c>
    </row>
    <row r="218" spans="1:5" ht="12.75">
      <c r="A218" s="35" t="s">
        <v>56</v>
      </c>
      <c r="E218" s="39" t="s">
        <v>57</v>
      </c>
    </row>
    <row r="219" spans="1:5" ht="38.25">
      <c r="A219" s="35" t="s">
        <v>58</v>
      </c>
      <c r="E219" s="40" t="s">
        <v>421</v>
      </c>
    </row>
    <row r="220" spans="1:5" ht="12.75">
      <c r="A220" t="s">
        <v>60</v>
      </c>
      <c r="E220" s="39" t="s">
        <v>61</v>
      </c>
    </row>
    <row r="221" spans="1:16" ht="12.75">
      <c r="A221" t="s">
        <v>49</v>
      </c>
      <c s="34" t="s">
        <v>422</v>
      </c>
      <c s="34" t="s">
        <v>423</v>
      </c>
      <c s="35" t="s">
        <v>57</v>
      </c>
      <c s="6" t="s">
        <v>424</v>
      </c>
      <c s="36" t="s">
        <v>103</v>
      </c>
      <c s="37">
        <v>3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104</v>
      </c>
      <c>
        <f>(M221*21)/100</f>
      </c>
      <c t="s">
        <v>27</v>
      </c>
    </row>
    <row r="222" spans="1:5" ht="12.75">
      <c r="A222" s="35" t="s">
        <v>56</v>
      </c>
      <c r="E222" s="39" t="s">
        <v>57</v>
      </c>
    </row>
    <row r="223" spans="1:5" ht="76.5">
      <c r="A223" s="35" t="s">
        <v>58</v>
      </c>
      <c r="E223" s="40" t="s">
        <v>425</v>
      </c>
    </row>
    <row r="224" spans="1:5" ht="51">
      <c r="A224" t="s">
        <v>60</v>
      </c>
      <c r="E224" s="39" t="s">
        <v>426</v>
      </c>
    </row>
    <row r="225" spans="1:16" ht="12.75">
      <c r="A225" t="s">
        <v>49</v>
      </c>
      <c s="34" t="s">
        <v>427</v>
      </c>
      <c s="34" t="s">
        <v>428</v>
      </c>
      <c s="35" t="s">
        <v>57</v>
      </c>
      <c s="6" t="s">
        <v>429</v>
      </c>
      <c s="36" t="s">
        <v>103</v>
      </c>
      <c s="37">
        <v>72.6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55</v>
      </c>
      <c>
        <f>(M225*21)/100</f>
      </c>
      <c t="s">
        <v>27</v>
      </c>
    </row>
    <row r="226" spans="1:5" ht="12.75">
      <c r="A226" s="35" t="s">
        <v>56</v>
      </c>
      <c r="E226" s="39" t="s">
        <v>57</v>
      </c>
    </row>
    <row r="227" spans="1:5" ht="51">
      <c r="A227" s="35" t="s">
        <v>58</v>
      </c>
      <c r="E227" s="40" t="s">
        <v>430</v>
      </c>
    </row>
    <row r="228" spans="1:5" ht="12.75">
      <c r="A228" t="s">
        <v>60</v>
      </c>
      <c r="E228" s="39" t="s">
        <v>61</v>
      </c>
    </row>
    <row r="229" spans="1:16" ht="12.75">
      <c r="A229" t="s">
        <v>49</v>
      </c>
      <c s="34" t="s">
        <v>431</v>
      </c>
      <c s="34" t="s">
        <v>432</v>
      </c>
      <c s="35" t="s">
        <v>57</v>
      </c>
      <c s="6" t="s">
        <v>433</v>
      </c>
      <c s="36" t="s">
        <v>434</v>
      </c>
      <c s="37">
        <v>6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104</v>
      </c>
      <c>
        <f>(M229*21)/100</f>
      </c>
      <c t="s">
        <v>27</v>
      </c>
    </row>
    <row r="230" spans="1:5" ht="12.75">
      <c r="A230" s="35" t="s">
        <v>56</v>
      </c>
      <c r="E230" s="39" t="s">
        <v>57</v>
      </c>
    </row>
    <row r="231" spans="1:5" ht="25.5">
      <c r="A231" s="35" t="s">
        <v>58</v>
      </c>
      <c r="E231" s="40" t="s">
        <v>435</v>
      </c>
    </row>
    <row r="232" spans="1:5" ht="51">
      <c r="A232" t="s">
        <v>60</v>
      </c>
      <c r="E232" s="39" t="s">
        <v>436</v>
      </c>
    </row>
    <row r="233" spans="1:16" ht="12.75">
      <c r="A233" t="s">
        <v>49</v>
      </c>
      <c s="34" t="s">
        <v>437</v>
      </c>
      <c s="34" t="s">
        <v>438</v>
      </c>
      <c s="35" t="s">
        <v>57</v>
      </c>
      <c s="6" t="s">
        <v>439</v>
      </c>
      <c s="36" t="s">
        <v>84</v>
      </c>
      <c s="37">
        <v>22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104</v>
      </c>
      <c>
        <f>(M233*21)/100</f>
      </c>
      <c t="s">
        <v>27</v>
      </c>
    </row>
    <row r="234" spans="1:5" ht="12.75">
      <c r="A234" s="35" t="s">
        <v>56</v>
      </c>
      <c r="E234" s="39" t="s">
        <v>57</v>
      </c>
    </row>
    <row r="235" spans="1:5" ht="25.5">
      <c r="A235" s="35" t="s">
        <v>58</v>
      </c>
      <c r="E235" s="40" t="s">
        <v>440</v>
      </c>
    </row>
    <row r="236" spans="1:5" ht="63.75">
      <c r="A236" t="s">
        <v>60</v>
      </c>
      <c r="E236" s="39" t="s">
        <v>441</v>
      </c>
    </row>
    <row r="237" spans="1:16" ht="12.75">
      <c r="A237" t="s">
        <v>49</v>
      </c>
      <c s="34" t="s">
        <v>442</v>
      </c>
      <c s="34" t="s">
        <v>443</v>
      </c>
      <c s="35" t="s">
        <v>57</v>
      </c>
      <c s="6" t="s">
        <v>444</v>
      </c>
      <c s="36" t="s">
        <v>434</v>
      </c>
      <c s="37">
        <v>2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104</v>
      </c>
      <c>
        <f>(M237*21)/100</f>
      </c>
      <c t="s">
        <v>27</v>
      </c>
    </row>
    <row r="238" spans="1:5" ht="12.75">
      <c r="A238" s="35" t="s">
        <v>56</v>
      </c>
      <c r="E238" s="39" t="s">
        <v>57</v>
      </c>
    </row>
    <row r="239" spans="1:5" ht="25.5">
      <c r="A239" s="35" t="s">
        <v>58</v>
      </c>
      <c r="E239" s="40" t="s">
        <v>445</v>
      </c>
    </row>
    <row r="240" spans="1:5" ht="395.25">
      <c r="A240" t="s">
        <v>60</v>
      </c>
      <c r="E240" s="39" t="s">
        <v>446</v>
      </c>
    </row>
    <row r="241" spans="1:16" ht="12.75">
      <c r="A241" t="s">
        <v>49</v>
      </c>
      <c s="34" t="s">
        <v>447</v>
      </c>
      <c s="34" t="s">
        <v>448</v>
      </c>
      <c s="35" t="s">
        <v>57</v>
      </c>
      <c s="6" t="s">
        <v>449</v>
      </c>
      <c s="36" t="s">
        <v>79</v>
      </c>
      <c s="37">
        <v>169.3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55</v>
      </c>
      <c>
        <f>(M241*21)/100</f>
      </c>
      <c t="s">
        <v>27</v>
      </c>
    </row>
    <row r="242" spans="1:5" ht="12.75">
      <c r="A242" s="35" t="s">
        <v>56</v>
      </c>
      <c r="E242" s="39" t="s">
        <v>57</v>
      </c>
    </row>
    <row r="243" spans="1:5" ht="63.75">
      <c r="A243" s="35" t="s">
        <v>58</v>
      </c>
      <c r="E243" s="40" t="s">
        <v>450</v>
      </c>
    </row>
    <row r="244" spans="1:5" ht="12.75">
      <c r="A244" t="s">
        <v>60</v>
      </c>
      <c r="E244" s="39" t="s">
        <v>61</v>
      </c>
    </row>
    <row r="245" spans="1:16" ht="12.75">
      <c r="A245" t="s">
        <v>49</v>
      </c>
      <c s="34" t="s">
        <v>451</v>
      </c>
      <c s="34" t="s">
        <v>452</v>
      </c>
      <c s="35" t="s">
        <v>57</v>
      </c>
      <c s="6" t="s">
        <v>453</v>
      </c>
      <c s="36" t="s">
        <v>79</v>
      </c>
      <c s="37">
        <v>11.3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55</v>
      </c>
      <c>
        <f>(M245*21)/100</f>
      </c>
      <c t="s">
        <v>27</v>
      </c>
    </row>
    <row r="246" spans="1:5" ht="12.75">
      <c r="A246" s="35" t="s">
        <v>56</v>
      </c>
      <c r="E246" s="39" t="s">
        <v>57</v>
      </c>
    </row>
    <row r="247" spans="1:5" ht="38.25">
      <c r="A247" s="35" t="s">
        <v>58</v>
      </c>
      <c r="E247" s="40" t="s">
        <v>454</v>
      </c>
    </row>
    <row r="248" spans="1:5" ht="12.75">
      <c r="A248" t="s">
        <v>60</v>
      </c>
      <c r="E248" s="39" t="s">
        <v>61</v>
      </c>
    </row>
    <row r="249" spans="1:16" ht="12.75">
      <c r="A249" t="s">
        <v>49</v>
      </c>
      <c s="34" t="s">
        <v>455</v>
      </c>
      <c s="34" t="s">
        <v>456</v>
      </c>
      <c s="35" t="s">
        <v>57</v>
      </c>
      <c s="6" t="s">
        <v>457</v>
      </c>
      <c s="36" t="s">
        <v>79</v>
      </c>
      <c s="37">
        <v>6.8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55</v>
      </c>
      <c>
        <f>(M249*21)/100</f>
      </c>
      <c t="s">
        <v>27</v>
      </c>
    </row>
    <row r="250" spans="1:5" ht="12.75">
      <c r="A250" s="35" t="s">
        <v>56</v>
      </c>
      <c r="E250" s="39" t="s">
        <v>57</v>
      </c>
    </row>
    <row r="251" spans="1:5" ht="63.75">
      <c r="A251" s="35" t="s">
        <v>58</v>
      </c>
      <c r="E251" s="40" t="s">
        <v>458</v>
      </c>
    </row>
    <row r="252" spans="1:5" ht="12.75">
      <c r="A252" t="s">
        <v>60</v>
      </c>
      <c r="E252" s="39" t="s">
        <v>61</v>
      </c>
    </row>
    <row r="253" spans="1:16" ht="12.75">
      <c r="A253" t="s">
        <v>49</v>
      </c>
      <c s="34" t="s">
        <v>459</v>
      </c>
      <c s="34" t="s">
        <v>460</v>
      </c>
      <c s="35" t="s">
        <v>57</v>
      </c>
      <c s="6" t="s">
        <v>461</v>
      </c>
      <c s="36" t="s">
        <v>54</v>
      </c>
      <c s="37">
        <v>18.5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55</v>
      </c>
      <c>
        <f>(M253*21)/100</f>
      </c>
      <c t="s">
        <v>27</v>
      </c>
    </row>
    <row r="254" spans="1:5" ht="12.75">
      <c r="A254" s="35" t="s">
        <v>56</v>
      </c>
      <c r="E254" s="39" t="s">
        <v>57</v>
      </c>
    </row>
    <row r="255" spans="1:5" ht="76.5">
      <c r="A255" s="35" t="s">
        <v>58</v>
      </c>
      <c r="E255" s="40" t="s">
        <v>462</v>
      </c>
    </row>
    <row r="256" spans="1:5" ht="12.75">
      <c r="A256" t="s">
        <v>60</v>
      </c>
      <c r="E256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463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463</v>
      </c>
      <c r="E4" s="26" t="s">
        <v>464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COUNTIFS(L8:L124,"=0",A8:A124,"P")+COUNTIFS(L8:L124,"",A8:A124,"P")+SUM(Q8:Q124)</f>
      </c>
    </row>
    <row r="8" spans="1:13" ht="12.75">
      <c r="A8" t="s">
        <v>44</v>
      </c>
      <c r="C8" s="28" t="s">
        <v>467</v>
      </c>
      <c r="E8" s="30" t="s">
        <v>466</v>
      </c>
      <c r="J8" s="29">
        <f>0+J9+J18+J31</f>
      </c>
      <c s="29">
        <f>0+K9+K18+K31</f>
      </c>
      <c s="29">
        <f>0+L9+L18+L31</f>
      </c>
      <c s="29">
        <f>0+M9+M18+M31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468</v>
      </c>
      <c s="35" t="s">
        <v>57</v>
      </c>
      <c s="6" t="s">
        <v>469</v>
      </c>
      <c s="36" t="s">
        <v>232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104</v>
      </c>
      <c>
        <f>(M10*21)/100</f>
      </c>
      <c t="s">
        <v>27</v>
      </c>
    </row>
    <row r="11" spans="1:5" ht="12.75">
      <c r="A11" s="35" t="s">
        <v>56</v>
      </c>
      <c r="E11" s="39" t="s">
        <v>470</v>
      </c>
    </row>
    <row r="12" spans="1:5" ht="12.75">
      <c r="A12" s="35" t="s">
        <v>58</v>
      </c>
      <c r="E12" s="40" t="s">
        <v>57</v>
      </c>
    </row>
    <row r="13" spans="1:5" ht="12.75">
      <c r="A13" t="s">
        <v>60</v>
      </c>
      <c r="E13" s="39" t="s">
        <v>471</v>
      </c>
    </row>
    <row r="14" spans="1:16" ht="12.75">
      <c r="A14" t="s">
        <v>49</v>
      </c>
      <c s="34" t="s">
        <v>27</v>
      </c>
      <c s="34" t="s">
        <v>472</v>
      </c>
      <c s="35" t="s">
        <v>57</v>
      </c>
      <c s="6" t="s">
        <v>473</v>
      </c>
      <c s="36" t="s">
        <v>232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104</v>
      </c>
      <c>
        <f>(M14*21)/100</f>
      </c>
      <c t="s">
        <v>27</v>
      </c>
    </row>
    <row r="15" spans="1:5" ht="12.75">
      <c r="A15" s="35" t="s">
        <v>56</v>
      </c>
      <c r="E15" s="39" t="s">
        <v>470</v>
      </c>
    </row>
    <row r="16" spans="1:5" ht="12.75">
      <c r="A16" s="35" t="s">
        <v>58</v>
      </c>
      <c r="E16" s="40" t="s">
        <v>57</v>
      </c>
    </row>
    <row r="17" spans="1:5" ht="12.75">
      <c r="A17" t="s">
        <v>60</v>
      </c>
      <c r="E17" s="39" t="s">
        <v>471</v>
      </c>
    </row>
    <row r="18" spans="1:13" ht="12.75">
      <c r="A18" t="s">
        <v>46</v>
      </c>
      <c r="C18" s="31" t="s">
        <v>50</v>
      </c>
      <c r="E18" s="33" t="s">
        <v>75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474</v>
      </c>
      <c s="35" t="s">
        <v>57</v>
      </c>
      <c s="6" t="s">
        <v>475</v>
      </c>
      <c s="36" t="s">
        <v>79</v>
      </c>
      <c s="37">
        <v>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57</v>
      </c>
    </row>
    <row r="21" spans="1:5" ht="12.75">
      <c r="A21" s="35" t="s">
        <v>58</v>
      </c>
      <c r="E21" s="40" t="s">
        <v>476</v>
      </c>
    </row>
    <row r="22" spans="1:5" ht="12.75">
      <c r="A22" t="s">
        <v>60</v>
      </c>
      <c r="E22" s="39" t="s">
        <v>61</v>
      </c>
    </row>
    <row r="23" spans="1:16" ht="12.75">
      <c r="A23" t="s">
        <v>49</v>
      </c>
      <c s="34" t="s">
        <v>70</v>
      </c>
      <c s="34" t="s">
        <v>477</v>
      </c>
      <c s="35" t="s">
        <v>57</v>
      </c>
      <c s="6" t="s">
        <v>478</v>
      </c>
      <c s="36" t="s">
        <v>79</v>
      </c>
      <c s="37">
        <v>22.4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57</v>
      </c>
    </row>
    <row r="25" spans="1:5" ht="12.75">
      <c r="A25" s="35" t="s">
        <v>58</v>
      </c>
      <c r="E25" s="40" t="s">
        <v>479</v>
      </c>
    </row>
    <row r="26" spans="1:5" ht="12.75">
      <c r="A26" t="s">
        <v>60</v>
      </c>
      <c r="E26" s="39" t="s">
        <v>61</v>
      </c>
    </row>
    <row r="27" spans="1:16" ht="12.75">
      <c r="A27" t="s">
        <v>49</v>
      </c>
      <c s="34" t="s">
        <v>76</v>
      </c>
      <c s="34" t="s">
        <v>480</v>
      </c>
      <c s="35" t="s">
        <v>57</v>
      </c>
      <c s="6" t="s">
        <v>481</v>
      </c>
      <c s="36" t="s">
        <v>79</v>
      </c>
      <c s="37">
        <v>30.4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470</v>
      </c>
    </row>
    <row r="29" spans="1:5" ht="12.75">
      <c r="A29" s="35" t="s">
        <v>58</v>
      </c>
      <c r="E29" s="40" t="s">
        <v>482</v>
      </c>
    </row>
    <row r="30" spans="1:5" ht="12.75">
      <c r="A30" t="s">
        <v>60</v>
      </c>
      <c r="E30" s="39" t="s">
        <v>61</v>
      </c>
    </row>
    <row r="31" spans="1:13" ht="12.75">
      <c r="A31" t="s">
        <v>46</v>
      </c>
      <c r="C31" s="31" t="s">
        <v>92</v>
      </c>
      <c r="E31" s="33" t="s">
        <v>483</v>
      </c>
      <c r="J31" s="32">
        <f>0</f>
      </c>
      <c s="32">
        <f>0</f>
      </c>
      <c s="32">
        <f>0+L32+L36+L40+L44+L48+L52+L56+L60+L64+L68+L72+L76+L80+L84+L88+L92+L96+L100+L104+L108+L112+L116+L120+L124</f>
      </c>
      <c s="32">
        <f>0+M32+M36+M40+M44+M48+M52+M56+M60+M64+M68+M72+M76+M80+M84+M88+M92+M96+M100+M104+M108+M112+M116+M120+M124</f>
      </c>
    </row>
    <row r="32" spans="1:16" ht="12.75">
      <c r="A32" t="s">
        <v>49</v>
      </c>
      <c s="34" t="s">
        <v>81</v>
      </c>
      <c s="34" t="s">
        <v>484</v>
      </c>
      <c s="35" t="s">
        <v>57</v>
      </c>
      <c s="6" t="s">
        <v>485</v>
      </c>
      <c s="36" t="s">
        <v>110</v>
      </c>
      <c s="37">
        <v>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57</v>
      </c>
    </row>
    <row r="34" spans="1:5" ht="12.75">
      <c r="A34" s="35" t="s">
        <v>58</v>
      </c>
      <c r="E34" s="40" t="s">
        <v>486</v>
      </c>
    </row>
    <row r="35" spans="1:5" ht="12.75">
      <c r="A35" t="s">
        <v>60</v>
      </c>
      <c r="E35" s="39" t="s">
        <v>61</v>
      </c>
    </row>
    <row r="36" spans="1:16" ht="12.75">
      <c r="A36" t="s">
        <v>49</v>
      </c>
      <c s="34" t="s">
        <v>92</v>
      </c>
      <c s="34" t="s">
        <v>487</v>
      </c>
      <c s="35" t="s">
        <v>57</v>
      </c>
      <c s="6" t="s">
        <v>488</v>
      </c>
      <c s="36" t="s">
        <v>103</v>
      </c>
      <c s="37">
        <v>40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57</v>
      </c>
    </row>
    <row r="38" spans="1:5" ht="25.5">
      <c r="A38" s="35" t="s">
        <v>58</v>
      </c>
      <c r="E38" s="40" t="s">
        <v>489</v>
      </c>
    </row>
    <row r="39" spans="1:5" ht="12.75">
      <c r="A39" t="s">
        <v>60</v>
      </c>
      <c r="E39" s="39" t="s">
        <v>61</v>
      </c>
    </row>
    <row r="40" spans="1:16" ht="12.75">
      <c r="A40" t="s">
        <v>49</v>
      </c>
      <c s="34" t="s">
        <v>96</v>
      </c>
      <c s="34" t="s">
        <v>490</v>
      </c>
      <c s="35" t="s">
        <v>57</v>
      </c>
      <c s="6" t="s">
        <v>491</v>
      </c>
      <c s="36" t="s">
        <v>103</v>
      </c>
      <c s="37">
        <v>80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470</v>
      </c>
    </row>
    <row r="42" spans="1:5" ht="25.5">
      <c r="A42" s="35" t="s">
        <v>58</v>
      </c>
      <c r="E42" s="40" t="s">
        <v>492</v>
      </c>
    </row>
    <row r="43" spans="1:5" ht="12.75">
      <c r="A43" t="s">
        <v>60</v>
      </c>
      <c r="E43" s="39" t="s">
        <v>61</v>
      </c>
    </row>
    <row r="44" spans="1:16" ht="25.5">
      <c r="A44" t="s">
        <v>49</v>
      </c>
      <c s="34" t="s">
        <v>100</v>
      </c>
      <c s="34" t="s">
        <v>493</v>
      </c>
      <c s="35" t="s">
        <v>57</v>
      </c>
      <c s="6" t="s">
        <v>494</v>
      </c>
      <c s="36" t="s">
        <v>103</v>
      </c>
      <c s="37">
        <v>40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470</v>
      </c>
    </row>
    <row r="46" spans="1:5" ht="25.5">
      <c r="A46" s="35" t="s">
        <v>58</v>
      </c>
      <c r="E46" s="40" t="s">
        <v>495</v>
      </c>
    </row>
    <row r="47" spans="1:5" ht="12.75">
      <c r="A47" t="s">
        <v>60</v>
      </c>
      <c r="E47" s="39" t="s">
        <v>61</v>
      </c>
    </row>
    <row r="48" spans="1:16" ht="12.75">
      <c r="A48" t="s">
        <v>49</v>
      </c>
      <c s="34" t="s">
        <v>107</v>
      </c>
      <c s="34" t="s">
        <v>496</v>
      </c>
      <c s="35" t="s">
        <v>57</v>
      </c>
      <c s="6" t="s">
        <v>497</v>
      </c>
      <c s="36" t="s">
        <v>110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470</v>
      </c>
    </row>
    <row r="50" spans="1:5" ht="25.5">
      <c r="A50" s="35" t="s">
        <v>58</v>
      </c>
      <c r="E50" s="40" t="s">
        <v>498</v>
      </c>
    </row>
    <row r="51" spans="1:5" ht="12.75">
      <c r="A51" t="s">
        <v>60</v>
      </c>
      <c r="E51" s="39" t="s">
        <v>61</v>
      </c>
    </row>
    <row r="52" spans="1:16" ht="12.75">
      <c r="A52" t="s">
        <v>49</v>
      </c>
      <c s="34" t="s">
        <v>111</v>
      </c>
      <c s="34" t="s">
        <v>499</v>
      </c>
      <c s="35" t="s">
        <v>57</v>
      </c>
      <c s="6" t="s">
        <v>500</v>
      </c>
      <c s="36" t="s">
        <v>110</v>
      </c>
      <c s="37">
        <v>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57</v>
      </c>
    </row>
    <row r="54" spans="1:5" ht="38.25">
      <c r="A54" s="35" t="s">
        <v>58</v>
      </c>
      <c r="E54" s="40" t="s">
        <v>501</v>
      </c>
    </row>
    <row r="55" spans="1:5" ht="12.75">
      <c r="A55" t="s">
        <v>60</v>
      </c>
      <c r="E55" s="39" t="s">
        <v>61</v>
      </c>
    </row>
    <row r="56" spans="1:16" ht="12.75">
      <c r="A56" t="s">
        <v>49</v>
      </c>
      <c s="34" t="s">
        <v>115</v>
      </c>
      <c s="34" t="s">
        <v>502</v>
      </c>
      <c s="35" t="s">
        <v>57</v>
      </c>
      <c s="6" t="s">
        <v>503</v>
      </c>
      <c s="36" t="s">
        <v>110</v>
      </c>
      <c s="37">
        <v>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57</v>
      </c>
    </row>
    <row r="58" spans="1:5" ht="38.25">
      <c r="A58" s="35" t="s">
        <v>58</v>
      </c>
      <c r="E58" s="40" t="s">
        <v>504</v>
      </c>
    </row>
    <row r="59" spans="1:5" ht="12.75">
      <c r="A59" t="s">
        <v>60</v>
      </c>
      <c r="E59" s="39" t="s">
        <v>61</v>
      </c>
    </row>
    <row r="60" spans="1:16" ht="12.75">
      <c r="A60" t="s">
        <v>49</v>
      </c>
      <c s="34" t="s">
        <v>119</v>
      </c>
      <c s="34" t="s">
        <v>505</v>
      </c>
      <c s="35" t="s">
        <v>57</v>
      </c>
      <c s="6" t="s">
        <v>506</v>
      </c>
      <c s="36" t="s">
        <v>110</v>
      </c>
      <c s="37">
        <v>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57</v>
      </c>
    </row>
    <row r="62" spans="1:5" ht="38.25">
      <c r="A62" s="35" t="s">
        <v>58</v>
      </c>
      <c r="E62" s="40" t="s">
        <v>507</v>
      </c>
    </row>
    <row r="63" spans="1:5" ht="12.75">
      <c r="A63" t="s">
        <v>60</v>
      </c>
      <c r="E63" s="39" t="s">
        <v>61</v>
      </c>
    </row>
    <row r="64" spans="1:16" ht="12.75">
      <c r="A64" t="s">
        <v>49</v>
      </c>
      <c s="34" t="s">
        <v>123</v>
      </c>
      <c s="34" t="s">
        <v>508</v>
      </c>
      <c s="35" t="s">
        <v>57</v>
      </c>
      <c s="6" t="s">
        <v>509</v>
      </c>
      <c s="36" t="s">
        <v>110</v>
      </c>
      <c s="37">
        <v>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57</v>
      </c>
    </row>
    <row r="66" spans="1:5" ht="25.5">
      <c r="A66" s="35" t="s">
        <v>58</v>
      </c>
      <c r="E66" s="40" t="s">
        <v>510</v>
      </c>
    </row>
    <row r="67" spans="1:5" ht="12.75">
      <c r="A67" t="s">
        <v>60</v>
      </c>
      <c r="E67" s="39" t="s">
        <v>61</v>
      </c>
    </row>
    <row r="68" spans="1:16" ht="12.75">
      <c r="A68" t="s">
        <v>49</v>
      </c>
      <c s="34" t="s">
        <v>126</v>
      </c>
      <c s="34" t="s">
        <v>511</v>
      </c>
      <c s="35" t="s">
        <v>57</v>
      </c>
      <c s="6" t="s">
        <v>512</v>
      </c>
      <c s="36" t="s">
        <v>110</v>
      </c>
      <c s="37">
        <v>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57</v>
      </c>
    </row>
    <row r="70" spans="1:5" ht="25.5">
      <c r="A70" s="35" t="s">
        <v>58</v>
      </c>
      <c r="E70" s="40" t="s">
        <v>513</v>
      </c>
    </row>
    <row r="71" spans="1:5" ht="12.75">
      <c r="A71" t="s">
        <v>60</v>
      </c>
      <c r="E71" s="39" t="s">
        <v>61</v>
      </c>
    </row>
    <row r="72" spans="1:16" ht="12.75">
      <c r="A72" t="s">
        <v>49</v>
      </c>
      <c s="34" t="s">
        <v>130</v>
      </c>
      <c s="34" t="s">
        <v>514</v>
      </c>
      <c s="35" t="s">
        <v>57</v>
      </c>
      <c s="6" t="s">
        <v>515</v>
      </c>
      <c s="36" t="s">
        <v>103</v>
      </c>
      <c s="37">
        <v>70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57</v>
      </c>
    </row>
    <row r="74" spans="1:5" ht="25.5">
      <c r="A74" s="35" t="s">
        <v>58</v>
      </c>
      <c r="E74" s="40" t="s">
        <v>516</v>
      </c>
    </row>
    <row r="75" spans="1:5" ht="12.75">
      <c r="A75" t="s">
        <v>60</v>
      </c>
      <c r="E75" s="39" t="s">
        <v>61</v>
      </c>
    </row>
    <row r="76" spans="1:16" ht="12.75">
      <c r="A76" t="s">
        <v>49</v>
      </c>
      <c s="34" t="s">
        <v>134</v>
      </c>
      <c s="34" t="s">
        <v>517</v>
      </c>
      <c s="35" t="s">
        <v>57</v>
      </c>
      <c s="6" t="s">
        <v>518</v>
      </c>
      <c s="36" t="s">
        <v>103</v>
      </c>
      <c s="37">
        <v>70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57</v>
      </c>
    </row>
    <row r="78" spans="1:5" ht="25.5">
      <c r="A78" s="35" t="s">
        <v>58</v>
      </c>
      <c r="E78" s="40" t="s">
        <v>519</v>
      </c>
    </row>
    <row r="79" spans="1:5" ht="12.75">
      <c r="A79" t="s">
        <v>60</v>
      </c>
      <c r="E79" s="39" t="s">
        <v>61</v>
      </c>
    </row>
    <row r="80" spans="1:16" ht="25.5">
      <c r="A80" t="s">
        <v>49</v>
      </c>
      <c s="34" t="s">
        <v>137</v>
      </c>
      <c s="34" t="s">
        <v>520</v>
      </c>
      <c s="35" t="s">
        <v>57</v>
      </c>
      <c s="6" t="s">
        <v>521</v>
      </c>
      <c s="36" t="s">
        <v>103</v>
      </c>
      <c s="37">
        <v>140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57</v>
      </c>
    </row>
    <row r="82" spans="1:5" ht="12.75">
      <c r="A82" s="35" t="s">
        <v>58</v>
      </c>
      <c r="E82" s="40" t="s">
        <v>522</v>
      </c>
    </row>
    <row r="83" spans="1:5" ht="12.75">
      <c r="A83" t="s">
        <v>60</v>
      </c>
      <c r="E83" s="39" t="s">
        <v>61</v>
      </c>
    </row>
    <row r="84" spans="1:16" ht="25.5">
      <c r="A84" t="s">
        <v>49</v>
      </c>
      <c s="34" t="s">
        <v>142</v>
      </c>
      <c s="34" t="s">
        <v>523</v>
      </c>
      <c s="35" t="s">
        <v>57</v>
      </c>
      <c s="6" t="s">
        <v>524</v>
      </c>
      <c s="36" t="s">
        <v>103</v>
      </c>
      <c s="37">
        <v>140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57</v>
      </c>
    </row>
    <row r="86" spans="1:5" ht="12.75">
      <c r="A86" s="35" t="s">
        <v>58</v>
      </c>
      <c r="E86" s="40" t="s">
        <v>522</v>
      </c>
    </row>
    <row r="87" spans="1:5" ht="12.75">
      <c r="A87" t="s">
        <v>60</v>
      </c>
      <c r="E87" s="39" t="s">
        <v>61</v>
      </c>
    </row>
    <row r="88" spans="1:16" ht="12.75">
      <c r="A88" t="s">
        <v>49</v>
      </c>
      <c s="34" t="s">
        <v>148</v>
      </c>
      <c s="34" t="s">
        <v>525</v>
      </c>
      <c s="35" t="s">
        <v>57</v>
      </c>
      <c s="6" t="s">
        <v>526</v>
      </c>
      <c s="36" t="s">
        <v>103</v>
      </c>
      <c s="37">
        <v>100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57</v>
      </c>
    </row>
    <row r="90" spans="1:5" ht="12.75">
      <c r="A90" s="35" t="s">
        <v>58</v>
      </c>
      <c r="E90" s="40" t="s">
        <v>527</v>
      </c>
    </row>
    <row r="91" spans="1:5" ht="12.75">
      <c r="A91" t="s">
        <v>60</v>
      </c>
      <c r="E91" s="39" t="s">
        <v>61</v>
      </c>
    </row>
    <row r="92" spans="1:16" ht="12.75">
      <c r="A92" t="s">
        <v>49</v>
      </c>
      <c s="34" t="s">
        <v>153</v>
      </c>
      <c s="34" t="s">
        <v>528</v>
      </c>
      <c s="35" t="s">
        <v>57</v>
      </c>
      <c s="6" t="s">
        <v>529</v>
      </c>
      <c s="36" t="s">
        <v>103</v>
      </c>
      <c s="37">
        <v>100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57</v>
      </c>
    </row>
    <row r="94" spans="1:5" ht="12.75">
      <c r="A94" s="35" t="s">
        <v>58</v>
      </c>
      <c r="E94" s="40" t="s">
        <v>527</v>
      </c>
    </row>
    <row r="95" spans="1:5" ht="12.75">
      <c r="A95" t="s">
        <v>60</v>
      </c>
      <c r="E95" s="39" t="s">
        <v>61</v>
      </c>
    </row>
    <row r="96" spans="1:16" ht="12.75">
      <c r="A96" t="s">
        <v>49</v>
      </c>
      <c s="34" t="s">
        <v>159</v>
      </c>
      <c s="34" t="s">
        <v>530</v>
      </c>
      <c s="35" t="s">
        <v>57</v>
      </c>
      <c s="6" t="s">
        <v>531</v>
      </c>
      <c s="36" t="s">
        <v>103</v>
      </c>
      <c s="37">
        <v>280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57</v>
      </c>
    </row>
    <row r="98" spans="1:5" ht="12.75">
      <c r="A98" s="35" t="s">
        <v>58</v>
      </c>
      <c r="E98" s="40" t="s">
        <v>532</v>
      </c>
    </row>
    <row r="99" spans="1:5" ht="12.75">
      <c r="A99" t="s">
        <v>60</v>
      </c>
      <c r="E99" s="39" t="s">
        <v>61</v>
      </c>
    </row>
    <row r="100" spans="1:16" ht="12.75">
      <c r="A100" t="s">
        <v>49</v>
      </c>
      <c s="34" t="s">
        <v>163</v>
      </c>
      <c s="34" t="s">
        <v>533</v>
      </c>
      <c s="35" t="s">
        <v>57</v>
      </c>
      <c s="6" t="s">
        <v>534</v>
      </c>
      <c s="36" t="s">
        <v>103</v>
      </c>
      <c s="37">
        <v>280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12.75">
      <c r="A101" s="35" t="s">
        <v>56</v>
      </c>
      <c r="E101" s="39" t="s">
        <v>57</v>
      </c>
    </row>
    <row r="102" spans="1:5" ht="12.75">
      <c r="A102" s="35" t="s">
        <v>58</v>
      </c>
      <c r="E102" s="40" t="s">
        <v>532</v>
      </c>
    </row>
    <row r="103" spans="1:5" ht="12.75">
      <c r="A103" t="s">
        <v>60</v>
      </c>
      <c r="E103" s="39" t="s">
        <v>61</v>
      </c>
    </row>
    <row r="104" spans="1:16" ht="12.75">
      <c r="A104" t="s">
        <v>49</v>
      </c>
      <c s="34" t="s">
        <v>168</v>
      </c>
      <c s="34" t="s">
        <v>535</v>
      </c>
      <c s="35" t="s">
        <v>57</v>
      </c>
      <c s="6" t="s">
        <v>536</v>
      </c>
      <c s="36" t="s">
        <v>537</v>
      </c>
      <c s="37">
        <v>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27</v>
      </c>
    </row>
    <row r="105" spans="1:5" ht="12.75">
      <c r="A105" s="35" t="s">
        <v>56</v>
      </c>
      <c r="E105" s="39" t="s">
        <v>57</v>
      </c>
    </row>
    <row r="106" spans="1:5" ht="12.75">
      <c r="A106" s="35" t="s">
        <v>58</v>
      </c>
      <c r="E106" s="40" t="s">
        <v>538</v>
      </c>
    </row>
    <row r="107" spans="1:5" ht="12.75">
      <c r="A107" t="s">
        <v>60</v>
      </c>
      <c r="E107" s="39" t="s">
        <v>61</v>
      </c>
    </row>
    <row r="108" spans="1:16" ht="12.75">
      <c r="A108" t="s">
        <v>49</v>
      </c>
      <c s="34" t="s">
        <v>172</v>
      </c>
      <c s="34" t="s">
        <v>539</v>
      </c>
      <c s="35" t="s">
        <v>57</v>
      </c>
      <c s="6" t="s">
        <v>540</v>
      </c>
      <c s="36" t="s">
        <v>103</v>
      </c>
      <c s="37">
        <v>2000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27</v>
      </c>
    </row>
    <row r="109" spans="1:5" ht="12.75">
      <c r="A109" s="35" t="s">
        <v>56</v>
      </c>
      <c r="E109" s="39" t="s">
        <v>57</v>
      </c>
    </row>
    <row r="110" spans="1:5" ht="12.75">
      <c r="A110" s="35" t="s">
        <v>58</v>
      </c>
      <c r="E110" s="40" t="s">
        <v>538</v>
      </c>
    </row>
    <row r="111" spans="1:5" ht="12.75">
      <c r="A111" t="s">
        <v>60</v>
      </c>
      <c r="E111" s="39" t="s">
        <v>61</v>
      </c>
    </row>
    <row r="112" spans="1:16" ht="12.75">
      <c r="A112" t="s">
        <v>49</v>
      </c>
      <c s="34" t="s">
        <v>176</v>
      </c>
      <c s="34" t="s">
        <v>541</v>
      </c>
      <c s="35" t="s">
        <v>57</v>
      </c>
      <c s="6" t="s">
        <v>542</v>
      </c>
      <c s="36" t="s">
        <v>110</v>
      </c>
      <c s="37">
        <v>20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27</v>
      </c>
    </row>
    <row r="113" spans="1:5" ht="12.75">
      <c r="A113" s="35" t="s">
        <v>56</v>
      </c>
      <c r="E113" s="39" t="s">
        <v>470</v>
      </c>
    </row>
    <row r="114" spans="1:5" ht="12.75">
      <c r="A114" s="35" t="s">
        <v>58</v>
      </c>
      <c r="E114" s="40" t="s">
        <v>543</v>
      </c>
    </row>
    <row r="115" spans="1:5" ht="12.75">
      <c r="A115" t="s">
        <v>60</v>
      </c>
      <c r="E115" s="39" t="s">
        <v>61</v>
      </c>
    </row>
    <row r="116" spans="1:16" ht="25.5">
      <c r="A116" t="s">
        <v>49</v>
      </c>
      <c s="34" t="s">
        <v>181</v>
      </c>
      <c s="34" t="s">
        <v>544</v>
      </c>
      <c s="35" t="s">
        <v>57</v>
      </c>
      <c s="6" t="s">
        <v>545</v>
      </c>
      <c s="36" t="s">
        <v>537</v>
      </c>
      <c s="37">
        <v>10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27</v>
      </c>
    </row>
    <row r="117" spans="1:5" ht="12.75">
      <c r="A117" s="35" t="s">
        <v>56</v>
      </c>
      <c r="E117" s="39" t="s">
        <v>57</v>
      </c>
    </row>
    <row r="118" spans="1:5" ht="12.75">
      <c r="A118" s="35" t="s">
        <v>58</v>
      </c>
      <c r="E118" s="40" t="s">
        <v>546</v>
      </c>
    </row>
    <row r="119" spans="1:5" ht="12.75">
      <c r="A119" t="s">
        <v>60</v>
      </c>
      <c r="E119" s="39" t="s">
        <v>61</v>
      </c>
    </row>
    <row r="120" spans="1:16" ht="25.5">
      <c r="A120" t="s">
        <v>49</v>
      </c>
      <c s="34" t="s">
        <v>184</v>
      </c>
      <c s="34" t="s">
        <v>547</v>
      </c>
      <c s="35" t="s">
        <v>57</v>
      </c>
      <c s="6" t="s">
        <v>548</v>
      </c>
      <c s="36" t="s">
        <v>549</v>
      </c>
      <c s="37">
        <v>7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27</v>
      </c>
    </row>
    <row r="121" spans="1:5" ht="12.75">
      <c r="A121" s="35" t="s">
        <v>56</v>
      </c>
      <c r="E121" s="39" t="s">
        <v>57</v>
      </c>
    </row>
    <row r="122" spans="1:5" ht="12.75">
      <c r="A122" s="35" t="s">
        <v>58</v>
      </c>
      <c r="E122" s="40" t="s">
        <v>550</v>
      </c>
    </row>
    <row r="123" spans="1:5" ht="12.75">
      <c r="A123" t="s">
        <v>60</v>
      </c>
      <c r="E123" s="39" t="s">
        <v>61</v>
      </c>
    </row>
    <row r="124" spans="1:16" ht="12.75">
      <c r="A124" t="s">
        <v>49</v>
      </c>
      <c s="34" t="s">
        <v>86</v>
      </c>
      <c s="34" t="s">
        <v>551</v>
      </c>
      <c s="35" t="s">
        <v>57</v>
      </c>
      <c s="6" t="s">
        <v>552</v>
      </c>
      <c s="36" t="s">
        <v>553</v>
      </c>
      <c s="37">
        <v>96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12.75">
      <c r="A125" s="35" t="s">
        <v>56</v>
      </c>
      <c r="E125" s="39" t="s">
        <v>57</v>
      </c>
    </row>
    <row r="126" spans="1:5" ht="38.25">
      <c r="A126" s="35" t="s">
        <v>58</v>
      </c>
      <c r="E126" s="40" t="s">
        <v>554</v>
      </c>
    </row>
    <row r="127" spans="1:5" ht="12.75">
      <c r="A127" t="s">
        <v>60</v>
      </c>
      <c r="E127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463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463</v>
      </c>
      <c r="E4" s="26" t="s">
        <v>464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COUNTIFS(L8:L76,"=0",A8:A76,"P")+COUNTIFS(L8:L76,"",A8:A76,"P")+SUM(Q8:Q76)</f>
      </c>
    </row>
    <row r="8" spans="1:13" ht="12.75">
      <c r="A8" t="s">
        <v>44</v>
      </c>
      <c r="C8" s="28" t="s">
        <v>557</v>
      </c>
      <c r="E8" s="30" t="s">
        <v>556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468</v>
      </c>
      <c s="35" t="s">
        <v>57</v>
      </c>
      <c s="6" t="s">
        <v>469</v>
      </c>
      <c s="36" t="s">
        <v>232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104</v>
      </c>
      <c>
        <f>(M10*21)/100</f>
      </c>
      <c t="s">
        <v>27</v>
      </c>
    </row>
    <row r="11" spans="1:5" ht="12.75">
      <c r="A11" s="35" t="s">
        <v>56</v>
      </c>
      <c r="E11" s="39" t="s">
        <v>470</v>
      </c>
    </row>
    <row r="12" spans="1:5" ht="12.75">
      <c r="A12" s="35" t="s">
        <v>58</v>
      </c>
      <c r="E12" s="40" t="s">
        <v>57</v>
      </c>
    </row>
    <row r="13" spans="1:5" ht="12.75">
      <c r="A13" t="s">
        <v>60</v>
      </c>
      <c r="E13" s="39" t="s">
        <v>471</v>
      </c>
    </row>
    <row r="14" spans="1:16" ht="12.75">
      <c r="A14" t="s">
        <v>49</v>
      </c>
      <c s="34" t="s">
        <v>27</v>
      </c>
      <c s="34" t="s">
        <v>472</v>
      </c>
      <c s="35" t="s">
        <v>57</v>
      </c>
      <c s="6" t="s">
        <v>473</v>
      </c>
      <c s="36" t="s">
        <v>232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104</v>
      </c>
      <c>
        <f>(M14*21)/100</f>
      </c>
      <c t="s">
        <v>27</v>
      </c>
    </row>
    <row r="15" spans="1:5" ht="12.75">
      <c r="A15" s="35" t="s">
        <v>56</v>
      </c>
      <c r="E15" s="39" t="s">
        <v>470</v>
      </c>
    </row>
    <row r="16" spans="1:5" ht="12.75">
      <c r="A16" s="35" t="s">
        <v>58</v>
      </c>
      <c r="E16" s="40" t="s">
        <v>57</v>
      </c>
    </row>
    <row r="17" spans="1:5" ht="12.75">
      <c r="A17" t="s">
        <v>60</v>
      </c>
      <c r="E17" s="39" t="s">
        <v>471</v>
      </c>
    </row>
    <row r="18" spans="1:13" ht="12.75">
      <c r="A18" t="s">
        <v>46</v>
      </c>
      <c r="C18" s="31" t="s">
        <v>50</v>
      </c>
      <c r="E18" s="33" t="s">
        <v>75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477</v>
      </c>
      <c s="35" t="s">
        <v>57</v>
      </c>
      <c s="6" t="s">
        <v>478</v>
      </c>
      <c s="36" t="s">
        <v>79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57</v>
      </c>
    </row>
    <row r="21" spans="1:5" ht="25.5">
      <c r="A21" s="35" t="s">
        <v>58</v>
      </c>
      <c r="E21" s="40" t="s">
        <v>558</v>
      </c>
    </row>
    <row r="22" spans="1:5" ht="12.75">
      <c r="A22" t="s">
        <v>60</v>
      </c>
      <c r="E22" s="39" t="s">
        <v>61</v>
      </c>
    </row>
    <row r="23" spans="1:16" ht="12.75">
      <c r="A23" t="s">
        <v>49</v>
      </c>
      <c s="34" t="s">
        <v>70</v>
      </c>
      <c s="34" t="s">
        <v>480</v>
      </c>
      <c s="35" t="s">
        <v>57</v>
      </c>
      <c s="6" t="s">
        <v>481</v>
      </c>
      <c s="36" t="s">
        <v>79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470</v>
      </c>
    </row>
    <row r="25" spans="1:5" ht="25.5">
      <c r="A25" s="35" t="s">
        <v>58</v>
      </c>
      <c r="E25" s="40" t="s">
        <v>558</v>
      </c>
    </row>
    <row r="26" spans="1:5" ht="12.75">
      <c r="A26" t="s">
        <v>60</v>
      </c>
      <c r="E26" s="39" t="s">
        <v>61</v>
      </c>
    </row>
    <row r="27" spans="1:13" ht="12.75">
      <c r="A27" t="s">
        <v>46</v>
      </c>
      <c r="C27" s="31" t="s">
        <v>92</v>
      </c>
      <c r="E27" s="33" t="s">
        <v>483</v>
      </c>
      <c r="J27" s="32">
        <f>0</f>
      </c>
      <c s="32">
        <f>0</f>
      </c>
      <c s="32">
        <f>0+L28+L32+L36+L40+L44+L48+L52+L56+L60+L64+L68+L72+L76</f>
      </c>
      <c s="32">
        <f>0+M28+M32+M36+M40+M44+M48+M52+M56+M60+M64+M68+M72+M76</f>
      </c>
    </row>
    <row r="28" spans="1:16" ht="12.75">
      <c r="A28" t="s">
        <v>49</v>
      </c>
      <c s="34" t="s">
        <v>76</v>
      </c>
      <c s="34" t="s">
        <v>484</v>
      </c>
      <c s="35" t="s">
        <v>57</v>
      </c>
      <c s="6" t="s">
        <v>485</v>
      </c>
      <c s="36" t="s">
        <v>110</v>
      </c>
      <c s="37">
        <v>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55</v>
      </c>
      <c>
        <f>(M28*21)/100</f>
      </c>
      <c t="s">
        <v>27</v>
      </c>
    </row>
    <row r="29" spans="1:5" ht="12.75">
      <c r="A29" s="35" t="s">
        <v>56</v>
      </c>
      <c r="E29" s="39" t="s">
        <v>57</v>
      </c>
    </row>
    <row r="30" spans="1:5" ht="12.75">
      <c r="A30" s="35" t="s">
        <v>58</v>
      </c>
      <c r="E30" s="40" t="s">
        <v>486</v>
      </c>
    </row>
    <row r="31" spans="1:5" ht="12.75">
      <c r="A31" t="s">
        <v>60</v>
      </c>
      <c r="E31" s="39" t="s">
        <v>61</v>
      </c>
    </row>
    <row r="32" spans="1:16" ht="12.75">
      <c r="A32" t="s">
        <v>49</v>
      </c>
      <c s="34" t="s">
        <v>81</v>
      </c>
      <c s="34" t="s">
        <v>496</v>
      </c>
      <c s="35" t="s">
        <v>57</v>
      </c>
      <c s="6" t="s">
        <v>497</v>
      </c>
      <c s="36" t="s">
        <v>110</v>
      </c>
      <c s="37">
        <v>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470</v>
      </c>
    </row>
    <row r="34" spans="1:5" ht="25.5">
      <c r="A34" s="35" t="s">
        <v>58</v>
      </c>
      <c r="E34" s="40" t="s">
        <v>498</v>
      </c>
    </row>
    <row r="35" spans="1:5" ht="12.75">
      <c r="A35" t="s">
        <v>60</v>
      </c>
      <c r="E35" s="39" t="s">
        <v>61</v>
      </c>
    </row>
    <row r="36" spans="1:16" ht="12.75">
      <c r="A36" t="s">
        <v>49</v>
      </c>
      <c s="34" t="s">
        <v>92</v>
      </c>
      <c s="34" t="s">
        <v>559</v>
      </c>
      <c s="35" t="s">
        <v>57</v>
      </c>
      <c s="6" t="s">
        <v>560</v>
      </c>
      <c s="36" t="s">
        <v>561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57</v>
      </c>
    </row>
    <row r="38" spans="1:5" ht="12.75">
      <c r="A38" s="35" t="s">
        <v>58</v>
      </c>
      <c r="E38" s="40" t="s">
        <v>562</v>
      </c>
    </row>
    <row r="39" spans="1:5" ht="12.75">
      <c r="A39" t="s">
        <v>60</v>
      </c>
      <c r="E39" s="39" t="s">
        <v>61</v>
      </c>
    </row>
    <row r="40" spans="1:16" ht="12.75">
      <c r="A40" t="s">
        <v>49</v>
      </c>
      <c s="34" t="s">
        <v>96</v>
      </c>
      <c s="34" t="s">
        <v>563</v>
      </c>
      <c s="35" t="s">
        <v>57</v>
      </c>
      <c s="6" t="s">
        <v>564</v>
      </c>
      <c s="36" t="s">
        <v>561</v>
      </c>
      <c s="37">
        <v>2.2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57</v>
      </c>
    </row>
    <row r="42" spans="1:5" ht="12.75">
      <c r="A42" s="35" t="s">
        <v>58</v>
      </c>
      <c r="E42" s="40" t="s">
        <v>565</v>
      </c>
    </row>
    <row r="43" spans="1:5" ht="12.75">
      <c r="A43" t="s">
        <v>60</v>
      </c>
      <c r="E43" s="39" t="s">
        <v>61</v>
      </c>
    </row>
    <row r="44" spans="1:16" ht="12.75">
      <c r="A44" t="s">
        <v>49</v>
      </c>
      <c s="34" t="s">
        <v>100</v>
      </c>
      <c s="34" t="s">
        <v>566</v>
      </c>
      <c s="35" t="s">
        <v>57</v>
      </c>
      <c s="6" t="s">
        <v>567</v>
      </c>
      <c s="36" t="s">
        <v>110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57</v>
      </c>
    </row>
    <row r="46" spans="1:5" ht="12.75">
      <c r="A46" s="35" t="s">
        <v>58</v>
      </c>
      <c r="E46" s="40" t="s">
        <v>568</v>
      </c>
    </row>
    <row r="47" spans="1:5" ht="12.75">
      <c r="A47" t="s">
        <v>60</v>
      </c>
      <c r="E47" s="39" t="s">
        <v>61</v>
      </c>
    </row>
    <row r="48" spans="1:16" ht="12.75">
      <c r="A48" t="s">
        <v>49</v>
      </c>
      <c s="34" t="s">
        <v>107</v>
      </c>
      <c s="34" t="s">
        <v>569</v>
      </c>
      <c s="35" t="s">
        <v>57</v>
      </c>
      <c s="6" t="s">
        <v>570</v>
      </c>
      <c s="36" t="s">
        <v>110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57</v>
      </c>
    </row>
    <row r="50" spans="1:5" ht="12.75">
      <c r="A50" s="35" t="s">
        <v>58</v>
      </c>
      <c r="E50" s="40" t="s">
        <v>57</v>
      </c>
    </row>
    <row r="51" spans="1:5" ht="12.75">
      <c r="A51" t="s">
        <v>60</v>
      </c>
      <c r="E51" s="39" t="s">
        <v>61</v>
      </c>
    </row>
    <row r="52" spans="1:16" ht="12.75">
      <c r="A52" t="s">
        <v>49</v>
      </c>
      <c s="34" t="s">
        <v>111</v>
      </c>
      <c s="34" t="s">
        <v>530</v>
      </c>
      <c s="35" t="s">
        <v>57</v>
      </c>
      <c s="6" t="s">
        <v>531</v>
      </c>
      <c s="36" t="s">
        <v>103</v>
      </c>
      <c s="37">
        <v>140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57</v>
      </c>
    </row>
    <row r="54" spans="1:5" ht="12.75">
      <c r="A54" s="35" t="s">
        <v>58</v>
      </c>
      <c r="E54" s="40" t="s">
        <v>522</v>
      </c>
    </row>
    <row r="55" spans="1:5" ht="12.75">
      <c r="A55" t="s">
        <v>60</v>
      </c>
      <c r="E55" s="39" t="s">
        <v>61</v>
      </c>
    </row>
    <row r="56" spans="1:16" ht="12.75">
      <c r="A56" t="s">
        <v>49</v>
      </c>
      <c s="34" t="s">
        <v>115</v>
      </c>
      <c s="34" t="s">
        <v>533</v>
      </c>
      <c s="35" t="s">
        <v>57</v>
      </c>
      <c s="6" t="s">
        <v>534</v>
      </c>
      <c s="36" t="s">
        <v>103</v>
      </c>
      <c s="37">
        <v>140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57</v>
      </c>
    </row>
    <row r="58" spans="1:5" ht="12.75">
      <c r="A58" s="35" t="s">
        <v>58</v>
      </c>
      <c r="E58" s="40" t="s">
        <v>532</v>
      </c>
    </row>
    <row r="59" spans="1:5" ht="12.75">
      <c r="A59" t="s">
        <v>60</v>
      </c>
      <c r="E59" s="39" t="s">
        <v>61</v>
      </c>
    </row>
    <row r="60" spans="1:16" ht="12.75">
      <c r="A60" t="s">
        <v>49</v>
      </c>
      <c s="34" t="s">
        <v>119</v>
      </c>
      <c s="34" t="s">
        <v>535</v>
      </c>
      <c s="35" t="s">
        <v>57</v>
      </c>
      <c s="6" t="s">
        <v>536</v>
      </c>
      <c s="36" t="s">
        <v>537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57</v>
      </c>
    </row>
    <row r="62" spans="1:5" ht="12.75">
      <c r="A62" s="35" t="s">
        <v>58</v>
      </c>
      <c r="E62" s="40" t="s">
        <v>538</v>
      </c>
    </row>
    <row r="63" spans="1:5" ht="12.75">
      <c r="A63" t="s">
        <v>60</v>
      </c>
      <c r="E63" s="39" t="s">
        <v>61</v>
      </c>
    </row>
    <row r="64" spans="1:16" ht="12.75">
      <c r="A64" t="s">
        <v>49</v>
      </c>
      <c s="34" t="s">
        <v>123</v>
      </c>
      <c s="34" t="s">
        <v>539</v>
      </c>
      <c s="35" t="s">
        <v>57</v>
      </c>
      <c s="6" t="s">
        <v>540</v>
      </c>
      <c s="36" t="s">
        <v>103</v>
      </c>
      <c s="37">
        <v>2000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57</v>
      </c>
    </row>
    <row r="66" spans="1:5" ht="12.75">
      <c r="A66" s="35" t="s">
        <v>58</v>
      </c>
      <c r="E66" s="40" t="s">
        <v>538</v>
      </c>
    </row>
    <row r="67" spans="1:5" ht="12.75">
      <c r="A67" t="s">
        <v>60</v>
      </c>
      <c r="E67" s="39" t="s">
        <v>61</v>
      </c>
    </row>
    <row r="68" spans="1:16" ht="12.75">
      <c r="A68" t="s">
        <v>49</v>
      </c>
      <c s="34" t="s">
        <v>126</v>
      </c>
      <c s="34" t="s">
        <v>571</v>
      </c>
      <c s="35" t="s">
        <v>57</v>
      </c>
      <c s="6" t="s">
        <v>572</v>
      </c>
      <c s="36" t="s">
        <v>110</v>
      </c>
      <c s="37">
        <v>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57</v>
      </c>
    </row>
    <row r="70" spans="1:5" ht="25.5">
      <c r="A70" s="35" t="s">
        <v>58</v>
      </c>
      <c r="E70" s="40" t="s">
        <v>573</v>
      </c>
    </row>
    <row r="71" spans="1:5" ht="12.75">
      <c r="A71" t="s">
        <v>60</v>
      </c>
      <c r="E71" s="39" t="s">
        <v>61</v>
      </c>
    </row>
    <row r="72" spans="1:16" ht="12.75">
      <c r="A72" t="s">
        <v>49</v>
      </c>
      <c s="34" t="s">
        <v>130</v>
      </c>
      <c s="34" t="s">
        <v>541</v>
      </c>
      <c s="35" t="s">
        <v>57</v>
      </c>
      <c s="6" t="s">
        <v>542</v>
      </c>
      <c s="36" t="s">
        <v>110</v>
      </c>
      <c s="37">
        <v>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57</v>
      </c>
    </row>
    <row r="74" spans="1:5" ht="12.75">
      <c r="A74" s="35" t="s">
        <v>58</v>
      </c>
      <c r="E74" s="40" t="s">
        <v>543</v>
      </c>
    </row>
    <row r="75" spans="1:5" ht="12.75">
      <c r="A75" t="s">
        <v>60</v>
      </c>
      <c r="E75" s="39" t="s">
        <v>61</v>
      </c>
    </row>
    <row r="76" spans="1:16" ht="12.75">
      <c r="A76" t="s">
        <v>49</v>
      </c>
      <c s="34" t="s">
        <v>134</v>
      </c>
      <c s="34" t="s">
        <v>551</v>
      </c>
      <c s="35" t="s">
        <v>57</v>
      </c>
      <c s="6" t="s">
        <v>552</v>
      </c>
      <c s="36" t="s">
        <v>553</v>
      </c>
      <c s="37">
        <v>24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57</v>
      </c>
    </row>
    <row r="78" spans="1:5" ht="38.25">
      <c r="A78" s="35" t="s">
        <v>58</v>
      </c>
      <c r="E78" s="40" t="s">
        <v>574</v>
      </c>
    </row>
    <row r="79" spans="1:5" ht="12.75">
      <c r="A79" t="s">
        <v>60</v>
      </c>
      <c r="E79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463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463</v>
      </c>
      <c r="E4" s="26" t="s">
        <v>464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COUNTIFS(L8:L72,"=0",A8:A72,"P")+COUNTIFS(L8:L72,"",A8:A72,"P")+SUM(Q8:Q72)</f>
      </c>
    </row>
    <row r="8" spans="1:13" ht="12.75">
      <c r="A8" t="s">
        <v>44</v>
      </c>
      <c r="C8" s="28" t="s">
        <v>577</v>
      </c>
      <c r="E8" s="30" t="s">
        <v>576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468</v>
      </c>
      <c s="35" t="s">
        <v>57</v>
      </c>
      <c s="6" t="s">
        <v>469</v>
      </c>
      <c s="36" t="s">
        <v>232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104</v>
      </c>
      <c>
        <f>(M10*21)/100</f>
      </c>
      <c t="s">
        <v>27</v>
      </c>
    </row>
    <row r="11" spans="1:5" ht="12.75">
      <c r="A11" s="35" t="s">
        <v>56</v>
      </c>
      <c r="E11" s="39" t="s">
        <v>470</v>
      </c>
    </row>
    <row r="12" spans="1:5" ht="12.75">
      <c r="A12" s="35" t="s">
        <v>58</v>
      </c>
      <c r="E12" s="40" t="s">
        <v>57</v>
      </c>
    </row>
    <row r="13" spans="1:5" ht="12.75">
      <c r="A13" t="s">
        <v>60</v>
      </c>
      <c r="E13" s="39" t="s">
        <v>471</v>
      </c>
    </row>
    <row r="14" spans="1:16" ht="12.75">
      <c r="A14" t="s">
        <v>49</v>
      </c>
      <c s="34" t="s">
        <v>27</v>
      </c>
      <c s="34" t="s">
        <v>472</v>
      </c>
      <c s="35" t="s">
        <v>57</v>
      </c>
      <c s="6" t="s">
        <v>473</v>
      </c>
      <c s="36" t="s">
        <v>232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104</v>
      </c>
      <c>
        <f>(M14*21)/100</f>
      </c>
      <c t="s">
        <v>27</v>
      </c>
    </row>
    <row r="15" spans="1:5" ht="12.75">
      <c r="A15" s="35" t="s">
        <v>56</v>
      </c>
      <c r="E15" s="39" t="s">
        <v>470</v>
      </c>
    </row>
    <row r="16" spans="1:5" ht="12.75">
      <c r="A16" s="35" t="s">
        <v>58</v>
      </c>
      <c r="E16" s="40" t="s">
        <v>57</v>
      </c>
    </row>
    <row r="17" spans="1:5" ht="12.75">
      <c r="A17" t="s">
        <v>60</v>
      </c>
      <c r="E17" s="39" t="s">
        <v>471</v>
      </c>
    </row>
    <row r="18" spans="1:13" ht="12.75">
      <c r="A18" t="s">
        <v>46</v>
      </c>
      <c r="C18" s="31" t="s">
        <v>50</v>
      </c>
      <c r="E18" s="33" t="s">
        <v>75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477</v>
      </c>
      <c s="35" t="s">
        <v>57</v>
      </c>
      <c s="6" t="s">
        <v>478</v>
      </c>
      <c s="36" t="s">
        <v>79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57</v>
      </c>
    </row>
    <row r="21" spans="1:5" ht="12.75">
      <c r="A21" s="35" t="s">
        <v>58</v>
      </c>
      <c r="E21" s="40" t="s">
        <v>578</v>
      </c>
    </row>
    <row r="22" spans="1:5" ht="12.75">
      <c r="A22" t="s">
        <v>60</v>
      </c>
      <c r="E22" s="39" t="s">
        <v>61</v>
      </c>
    </row>
    <row r="23" spans="1:16" ht="12.75">
      <c r="A23" t="s">
        <v>49</v>
      </c>
      <c s="34" t="s">
        <v>70</v>
      </c>
      <c s="34" t="s">
        <v>480</v>
      </c>
      <c s="35" t="s">
        <v>57</v>
      </c>
      <c s="6" t="s">
        <v>481</v>
      </c>
      <c s="36" t="s">
        <v>79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470</v>
      </c>
    </row>
    <row r="25" spans="1:5" ht="12.75">
      <c r="A25" s="35" t="s">
        <v>58</v>
      </c>
      <c r="E25" s="40" t="s">
        <v>578</v>
      </c>
    </row>
    <row r="26" spans="1:5" ht="12.75">
      <c r="A26" t="s">
        <v>60</v>
      </c>
      <c r="E26" s="39" t="s">
        <v>61</v>
      </c>
    </row>
    <row r="27" spans="1:13" ht="12.75">
      <c r="A27" t="s">
        <v>46</v>
      </c>
      <c r="C27" s="31" t="s">
        <v>92</v>
      </c>
      <c r="E27" s="33" t="s">
        <v>483</v>
      </c>
      <c r="J27" s="32">
        <f>0</f>
      </c>
      <c s="32">
        <f>0</f>
      </c>
      <c s="32">
        <f>0+L28+L32+L36+L40+L44+L48+L52+L56+L60+L64+L68+L72</f>
      </c>
      <c s="32">
        <f>0+M28+M32+M36+M40+M44+M48+M52+M56+M60+M64+M68+M72</f>
      </c>
    </row>
    <row r="28" spans="1:16" ht="12.75">
      <c r="A28" t="s">
        <v>49</v>
      </c>
      <c s="34" t="s">
        <v>76</v>
      </c>
      <c s="34" t="s">
        <v>487</v>
      </c>
      <c s="35" t="s">
        <v>57</v>
      </c>
      <c s="6" t="s">
        <v>488</v>
      </c>
      <c s="36" t="s">
        <v>103</v>
      </c>
      <c s="37">
        <v>40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55</v>
      </c>
      <c>
        <f>(M28*21)/100</f>
      </c>
      <c t="s">
        <v>27</v>
      </c>
    </row>
    <row r="29" spans="1:5" ht="12.75">
      <c r="A29" s="35" t="s">
        <v>56</v>
      </c>
      <c r="E29" s="39" t="s">
        <v>57</v>
      </c>
    </row>
    <row r="30" spans="1:5" ht="25.5">
      <c r="A30" s="35" t="s">
        <v>58</v>
      </c>
      <c r="E30" s="40" t="s">
        <v>489</v>
      </c>
    </row>
    <row r="31" spans="1:5" ht="12.75">
      <c r="A31" t="s">
        <v>60</v>
      </c>
      <c r="E31" s="39" t="s">
        <v>61</v>
      </c>
    </row>
    <row r="32" spans="1:16" ht="12.75">
      <c r="A32" t="s">
        <v>49</v>
      </c>
      <c s="34" t="s">
        <v>81</v>
      </c>
      <c s="34" t="s">
        <v>490</v>
      </c>
      <c s="35" t="s">
        <v>57</v>
      </c>
      <c s="6" t="s">
        <v>491</v>
      </c>
      <c s="36" t="s">
        <v>103</v>
      </c>
      <c s="37">
        <v>80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470</v>
      </c>
    </row>
    <row r="34" spans="1:5" ht="25.5">
      <c r="A34" s="35" t="s">
        <v>58</v>
      </c>
      <c r="E34" s="40" t="s">
        <v>492</v>
      </c>
    </row>
    <row r="35" spans="1:5" ht="12.75">
      <c r="A35" t="s">
        <v>60</v>
      </c>
      <c r="E35" s="39" t="s">
        <v>61</v>
      </c>
    </row>
    <row r="36" spans="1:16" ht="25.5">
      <c r="A36" t="s">
        <v>49</v>
      </c>
      <c s="34" t="s">
        <v>92</v>
      </c>
      <c s="34" t="s">
        <v>493</v>
      </c>
      <c s="35" t="s">
        <v>57</v>
      </c>
      <c s="6" t="s">
        <v>494</v>
      </c>
      <c s="36" t="s">
        <v>103</v>
      </c>
      <c s="37">
        <v>40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470</v>
      </c>
    </row>
    <row r="38" spans="1:5" ht="25.5">
      <c r="A38" s="35" t="s">
        <v>58</v>
      </c>
      <c r="E38" s="40" t="s">
        <v>495</v>
      </c>
    </row>
    <row r="39" spans="1:5" ht="12.75">
      <c r="A39" t="s">
        <v>60</v>
      </c>
      <c r="E39" s="39" t="s">
        <v>61</v>
      </c>
    </row>
    <row r="40" spans="1:16" ht="12.75">
      <c r="A40" t="s">
        <v>49</v>
      </c>
      <c s="34" t="s">
        <v>96</v>
      </c>
      <c s="34" t="s">
        <v>579</v>
      </c>
      <c s="35" t="s">
        <v>57</v>
      </c>
      <c s="6" t="s">
        <v>580</v>
      </c>
      <c s="36" t="s">
        <v>110</v>
      </c>
      <c s="37">
        <v>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57</v>
      </c>
    </row>
    <row r="42" spans="1:5" ht="25.5">
      <c r="A42" s="35" t="s">
        <v>58</v>
      </c>
      <c r="E42" s="40" t="s">
        <v>581</v>
      </c>
    </row>
    <row r="43" spans="1:5" ht="12.75">
      <c r="A43" t="s">
        <v>60</v>
      </c>
      <c r="E43" s="39" t="s">
        <v>61</v>
      </c>
    </row>
    <row r="44" spans="1:16" ht="12.75">
      <c r="A44" t="s">
        <v>49</v>
      </c>
      <c s="34" t="s">
        <v>100</v>
      </c>
      <c s="34" t="s">
        <v>582</v>
      </c>
      <c s="35" t="s">
        <v>57</v>
      </c>
      <c s="6" t="s">
        <v>583</v>
      </c>
      <c s="36" t="s">
        <v>103</v>
      </c>
      <c s="37">
        <v>140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57</v>
      </c>
    </row>
    <row r="46" spans="1:5" ht="25.5">
      <c r="A46" s="35" t="s">
        <v>58</v>
      </c>
      <c r="E46" s="40" t="s">
        <v>584</v>
      </c>
    </row>
    <row r="47" spans="1:5" ht="12.75">
      <c r="A47" t="s">
        <v>60</v>
      </c>
      <c r="E47" s="39" t="s">
        <v>61</v>
      </c>
    </row>
    <row r="48" spans="1:16" ht="12.75">
      <c r="A48" t="s">
        <v>49</v>
      </c>
      <c s="34" t="s">
        <v>107</v>
      </c>
      <c s="34" t="s">
        <v>496</v>
      </c>
      <c s="35" t="s">
        <v>57</v>
      </c>
      <c s="6" t="s">
        <v>497</v>
      </c>
      <c s="36" t="s">
        <v>110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470</v>
      </c>
    </row>
    <row r="50" spans="1:5" ht="25.5">
      <c r="A50" s="35" t="s">
        <v>58</v>
      </c>
      <c r="E50" s="40" t="s">
        <v>585</v>
      </c>
    </row>
    <row r="51" spans="1:5" ht="12.75">
      <c r="A51" t="s">
        <v>60</v>
      </c>
      <c r="E51" s="39" t="s">
        <v>61</v>
      </c>
    </row>
    <row r="52" spans="1:16" ht="12.75">
      <c r="A52" t="s">
        <v>49</v>
      </c>
      <c s="34" t="s">
        <v>111</v>
      </c>
      <c s="34" t="s">
        <v>586</v>
      </c>
      <c s="35" t="s">
        <v>57</v>
      </c>
      <c s="6" t="s">
        <v>587</v>
      </c>
      <c s="36" t="s">
        <v>103</v>
      </c>
      <c s="37">
        <v>140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57</v>
      </c>
    </row>
    <row r="54" spans="1:5" ht="25.5">
      <c r="A54" s="35" t="s">
        <v>58</v>
      </c>
      <c r="E54" s="40" t="s">
        <v>588</v>
      </c>
    </row>
    <row r="55" spans="1:5" ht="12.75">
      <c r="A55" t="s">
        <v>60</v>
      </c>
      <c r="E55" s="39" t="s">
        <v>61</v>
      </c>
    </row>
    <row r="56" spans="1:16" ht="25.5">
      <c r="A56" t="s">
        <v>49</v>
      </c>
      <c s="34" t="s">
        <v>115</v>
      </c>
      <c s="34" t="s">
        <v>589</v>
      </c>
      <c s="35" t="s">
        <v>57</v>
      </c>
      <c s="6" t="s">
        <v>590</v>
      </c>
      <c s="36" t="s">
        <v>110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57</v>
      </c>
    </row>
    <row r="58" spans="1:5" ht="25.5">
      <c r="A58" s="35" t="s">
        <v>58</v>
      </c>
      <c r="E58" s="40" t="s">
        <v>591</v>
      </c>
    </row>
    <row r="59" spans="1:5" ht="12.75">
      <c r="A59" t="s">
        <v>60</v>
      </c>
      <c r="E59" s="39" t="s">
        <v>61</v>
      </c>
    </row>
    <row r="60" spans="1:16" ht="25.5">
      <c r="A60" t="s">
        <v>49</v>
      </c>
      <c s="34" t="s">
        <v>119</v>
      </c>
      <c s="34" t="s">
        <v>592</v>
      </c>
      <c s="35" t="s">
        <v>57</v>
      </c>
      <c s="6" t="s">
        <v>593</v>
      </c>
      <c s="36" t="s">
        <v>110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57</v>
      </c>
    </row>
    <row r="62" spans="1:5" ht="12.75">
      <c r="A62" s="35" t="s">
        <v>58</v>
      </c>
      <c r="E62" s="40" t="s">
        <v>594</v>
      </c>
    </row>
    <row r="63" spans="1:5" ht="12.75">
      <c r="A63" t="s">
        <v>60</v>
      </c>
      <c r="E63" s="39" t="s">
        <v>61</v>
      </c>
    </row>
    <row r="64" spans="1:16" ht="12.75">
      <c r="A64" t="s">
        <v>49</v>
      </c>
      <c s="34" t="s">
        <v>123</v>
      </c>
      <c s="34" t="s">
        <v>595</v>
      </c>
      <c s="35" t="s">
        <v>57</v>
      </c>
      <c s="6" t="s">
        <v>596</v>
      </c>
      <c s="36" t="s">
        <v>110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57</v>
      </c>
    </row>
    <row r="66" spans="1:5" ht="12.75">
      <c r="A66" s="35" t="s">
        <v>58</v>
      </c>
      <c r="E66" s="40" t="s">
        <v>594</v>
      </c>
    </row>
    <row r="67" spans="1:5" ht="12.75">
      <c r="A67" t="s">
        <v>60</v>
      </c>
      <c r="E67" s="39" t="s">
        <v>61</v>
      </c>
    </row>
    <row r="68" spans="1:16" ht="12.75">
      <c r="A68" t="s">
        <v>49</v>
      </c>
      <c s="34" t="s">
        <v>126</v>
      </c>
      <c s="34" t="s">
        <v>597</v>
      </c>
      <c s="35" t="s">
        <v>57</v>
      </c>
      <c s="6" t="s">
        <v>598</v>
      </c>
      <c s="36" t="s">
        <v>110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57</v>
      </c>
    </row>
    <row r="70" spans="1:5" ht="12.75">
      <c r="A70" s="35" t="s">
        <v>58</v>
      </c>
      <c r="E70" s="40" t="s">
        <v>594</v>
      </c>
    </row>
    <row r="71" spans="1:5" ht="12.75">
      <c r="A71" t="s">
        <v>60</v>
      </c>
      <c r="E71" s="39" t="s">
        <v>61</v>
      </c>
    </row>
    <row r="72" spans="1:16" ht="12.75">
      <c r="A72" t="s">
        <v>49</v>
      </c>
      <c s="34" t="s">
        <v>130</v>
      </c>
      <c s="34" t="s">
        <v>599</v>
      </c>
      <c s="35" t="s">
        <v>57</v>
      </c>
      <c s="6" t="s">
        <v>600</v>
      </c>
      <c s="36" t="s">
        <v>601</v>
      </c>
      <c s="37">
        <v>10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57</v>
      </c>
    </row>
    <row r="74" spans="1:5" ht="12.75">
      <c r="A74" s="35" t="s">
        <v>58</v>
      </c>
      <c r="E74" s="40" t="s">
        <v>602</v>
      </c>
    </row>
    <row r="75" spans="1:5" ht="12.75">
      <c r="A75" t="s">
        <v>60</v>
      </c>
      <c r="E75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603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603</v>
      </c>
      <c r="E4" s="26" t="s">
        <v>604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COUNTIFS(L8:L94,"=0",A8:A94,"P")+COUNTIFS(L8:L94,"",A8:A94,"P")+SUM(Q8:Q94)</f>
      </c>
    </row>
    <row r="8" spans="1:13" ht="12.75">
      <c r="A8" t="s">
        <v>44</v>
      </c>
      <c r="C8" s="28" t="s">
        <v>607</v>
      </c>
      <c r="E8" s="30" t="s">
        <v>606</v>
      </c>
      <c r="J8" s="29">
        <f>0+J9+J18+J31+J64+J73</f>
      </c>
      <c s="29">
        <f>0+K9+K18+K31+K64+K73</f>
      </c>
      <c s="29">
        <f>0+L9+L18+L31+L64+L73</f>
      </c>
      <c s="29">
        <f>0+M9+M18+M31+M64+M73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608</v>
      </c>
      <c s="35" t="s">
        <v>244</v>
      </c>
      <c s="6" t="s">
        <v>609</v>
      </c>
      <c s="36" t="s">
        <v>54</v>
      </c>
      <c s="37">
        <v>25.4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38.25">
      <c r="A12" s="35" t="s">
        <v>58</v>
      </c>
      <c r="E12" s="40" t="s">
        <v>610</v>
      </c>
    </row>
    <row r="13" spans="1:5" ht="12.75">
      <c r="A13" t="s">
        <v>60</v>
      </c>
      <c r="E13" s="39" t="s">
        <v>61</v>
      </c>
    </row>
    <row r="14" spans="1:16" ht="12.75">
      <c r="A14" t="s">
        <v>49</v>
      </c>
      <c s="34" t="s">
        <v>27</v>
      </c>
      <c s="34" t="s">
        <v>608</v>
      </c>
      <c s="35" t="s">
        <v>248</v>
      </c>
      <c s="6" t="s">
        <v>609</v>
      </c>
      <c s="36" t="s">
        <v>54</v>
      </c>
      <c s="37">
        <v>4.7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51">
      <c r="A16" s="35" t="s">
        <v>58</v>
      </c>
      <c r="E16" s="40" t="s">
        <v>611</v>
      </c>
    </row>
    <row r="17" spans="1:5" ht="12.75">
      <c r="A17" t="s">
        <v>60</v>
      </c>
      <c r="E17" s="39" t="s">
        <v>61</v>
      </c>
    </row>
    <row r="18" spans="1:13" ht="12.75">
      <c r="A18" t="s">
        <v>46</v>
      </c>
      <c r="C18" s="31" t="s">
        <v>50</v>
      </c>
      <c r="E18" s="33" t="s">
        <v>75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612</v>
      </c>
      <c s="35" t="s">
        <v>57</v>
      </c>
      <c s="6" t="s">
        <v>613</v>
      </c>
      <c s="36" t="s">
        <v>103</v>
      </c>
      <c s="37">
        <v>49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57</v>
      </c>
    </row>
    <row r="21" spans="1:5" ht="51">
      <c r="A21" s="35" t="s">
        <v>58</v>
      </c>
      <c r="E21" s="40" t="s">
        <v>614</v>
      </c>
    </row>
    <row r="22" spans="1:5" ht="12.75">
      <c r="A22" t="s">
        <v>60</v>
      </c>
      <c r="E22" s="39" t="s">
        <v>61</v>
      </c>
    </row>
    <row r="23" spans="1:16" ht="12.75">
      <c r="A23" t="s">
        <v>49</v>
      </c>
      <c s="34" t="s">
        <v>70</v>
      </c>
      <c s="34" t="s">
        <v>615</v>
      </c>
      <c s="35" t="s">
        <v>57</v>
      </c>
      <c s="6" t="s">
        <v>616</v>
      </c>
      <c s="36" t="s">
        <v>79</v>
      </c>
      <c s="37">
        <v>6.6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57</v>
      </c>
    </row>
    <row r="25" spans="1:5" ht="25.5">
      <c r="A25" s="35" t="s">
        <v>58</v>
      </c>
      <c r="E25" s="40" t="s">
        <v>617</v>
      </c>
    </row>
    <row r="26" spans="1:5" ht="12.75">
      <c r="A26" t="s">
        <v>60</v>
      </c>
      <c r="E26" s="39" t="s">
        <v>61</v>
      </c>
    </row>
    <row r="27" spans="1:16" ht="12.75">
      <c r="A27" t="s">
        <v>49</v>
      </c>
      <c s="34" t="s">
        <v>76</v>
      </c>
      <c s="34" t="s">
        <v>263</v>
      </c>
      <c s="35" t="s">
        <v>57</v>
      </c>
      <c s="6" t="s">
        <v>264</v>
      </c>
      <c s="36" t="s">
        <v>79</v>
      </c>
      <c s="37">
        <v>14.1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57</v>
      </c>
    </row>
    <row r="29" spans="1:5" ht="63.75">
      <c r="A29" s="35" t="s">
        <v>58</v>
      </c>
      <c r="E29" s="40" t="s">
        <v>618</v>
      </c>
    </row>
    <row r="30" spans="1:5" ht="12.75">
      <c r="A30" t="s">
        <v>60</v>
      </c>
      <c r="E30" s="39" t="s">
        <v>61</v>
      </c>
    </row>
    <row r="31" spans="1:13" ht="12.75">
      <c r="A31" t="s">
        <v>46</v>
      </c>
      <c r="C31" s="31" t="s">
        <v>76</v>
      </c>
      <c r="E31" s="33" t="s">
        <v>91</v>
      </c>
      <c r="J31" s="32">
        <f>0</f>
      </c>
      <c s="32">
        <f>0</f>
      </c>
      <c s="32">
        <f>0+L32+L36+L40+L44+L48+L52+L56+L60</f>
      </c>
      <c s="32">
        <f>0+M32+M36+M40+M44+M48+M52+M56+M60</f>
      </c>
    </row>
    <row r="32" spans="1:16" ht="12.75">
      <c r="A32" t="s">
        <v>49</v>
      </c>
      <c s="34" t="s">
        <v>81</v>
      </c>
      <c s="34" t="s">
        <v>269</v>
      </c>
      <c s="35" t="s">
        <v>57</v>
      </c>
      <c s="6" t="s">
        <v>270</v>
      </c>
      <c s="36" t="s">
        <v>79</v>
      </c>
      <c s="37">
        <v>31.6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57</v>
      </c>
    </row>
    <row r="34" spans="1:5" ht="76.5">
      <c r="A34" s="35" t="s">
        <v>58</v>
      </c>
      <c r="E34" s="40" t="s">
        <v>619</v>
      </c>
    </row>
    <row r="35" spans="1:5" ht="12.75">
      <c r="A35" t="s">
        <v>60</v>
      </c>
      <c r="E35" s="39" t="s">
        <v>61</v>
      </c>
    </row>
    <row r="36" spans="1:16" ht="12.75">
      <c r="A36" t="s">
        <v>49</v>
      </c>
      <c s="34" t="s">
        <v>92</v>
      </c>
      <c s="34" t="s">
        <v>620</v>
      </c>
      <c s="35" t="s">
        <v>57</v>
      </c>
      <c s="6" t="s">
        <v>621</v>
      </c>
      <c s="36" t="s">
        <v>79</v>
      </c>
      <c s="37">
        <v>3.5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57</v>
      </c>
    </row>
    <row r="38" spans="1:5" ht="25.5">
      <c r="A38" s="35" t="s">
        <v>58</v>
      </c>
      <c r="E38" s="40" t="s">
        <v>622</v>
      </c>
    </row>
    <row r="39" spans="1:5" ht="12.75">
      <c r="A39" t="s">
        <v>60</v>
      </c>
      <c r="E39" s="39" t="s">
        <v>61</v>
      </c>
    </row>
    <row r="40" spans="1:16" ht="12.75">
      <c r="A40" t="s">
        <v>49</v>
      </c>
      <c s="34" t="s">
        <v>96</v>
      </c>
      <c s="34" t="s">
        <v>623</v>
      </c>
      <c s="35" t="s">
        <v>57</v>
      </c>
      <c s="6" t="s">
        <v>624</v>
      </c>
      <c s="36" t="s">
        <v>84</v>
      </c>
      <c s="37">
        <v>306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57</v>
      </c>
    </row>
    <row r="42" spans="1:5" ht="12.75">
      <c r="A42" s="35" t="s">
        <v>58</v>
      </c>
      <c r="E42" s="40" t="s">
        <v>625</v>
      </c>
    </row>
    <row r="43" spans="1:5" ht="12.75">
      <c r="A43" t="s">
        <v>60</v>
      </c>
      <c r="E43" s="39" t="s">
        <v>61</v>
      </c>
    </row>
    <row r="44" spans="1:16" ht="12.75">
      <c r="A44" t="s">
        <v>49</v>
      </c>
      <c s="34" t="s">
        <v>100</v>
      </c>
      <c s="34" t="s">
        <v>626</v>
      </c>
      <c s="35" t="s">
        <v>57</v>
      </c>
      <c s="6" t="s">
        <v>627</v>
      </c>
      <c s="36" t="s">
        <v>84</v>
      </c>
      <c s="37">
        <v>98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57</v>
      </c>
    </row>
    <row r="46" spans="1:5" ht="25.5">
      <c r="A46" s="35" t="s">
        <v>58</v>
      </c>
      <c r="E46" s="40" t="s">
        <v>628</v>
      </c>
    </row>
    <row r="47" spans="1:5" ht="12.75">
      <c r="A47" t="s">
        <v>60</v>
      </c>
      <c r="E47" s="39" t="s">
        <v>61</v>
      </c>
    </row>
    <row r="48" spans="1:16" ht="12.75">
      <c r="A48" t="s">
        <v>49</v>
      </c>
      <c s="34" t="s">
        <v>107</v>
      </c>
      <c s="34" t="s">
        <v>629</v>
      </c>
      <c s="35" t="s">
        <v>57</v>
      </c>
      <c s="6" t="s">
        <v>630</v>
      </c>
      <c s="36" t="s">
        <v>79</v>
      </c>
      <c s="37">
        <v>7.7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57</v>
      </c>
    </row>
    <row r="50" spans="1:5" ht="25.5">
      <c r="A50" s="35" t="s">
        <v>58</v>
      </c>
      <c r="E50" s="40" t="s">
        <v>631</v>
      </c>
    </row>
    <row r="51" spans="1:5" ht="12.75">
      <c r="A51" t="s">
        <v>60</v>
      </c>
      <c r="E51" s="39" t="s">
        <v>61</v>
      </c>
    </row>
    <row r="52" spans="1:16" ht="12.75">
      <c r="A52" t="s">
        <v>49</v>
      </c>
      <c s="34" t="s">
        <v>111</v>
      </c>
      <c s="34" t="s">
        <v>632</v>
      </c>
      <c s="35" t="s">
        <v>57</v>
      </c>
      <c s="6" t="s">
        <v>633</v>
      </c>
      <c s="36" t="s">
        <v>84</v>
      </c>
      <c s="37">
        <v>25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104</v>
      </c>
      <c>
        <f>(M52*21)/100</f>
      </c>
      <c t="s">
        <v>27</v>
      </c>
    </row>
    <row r="53" spans="1:5" ht="12.75">
      <c r="A53" s="35" t="s">
        <v>56</v>
      </c>
      <c r="E53" s="39" t="s">
        <v>57</v>
      </c>
    </row>
    <row r="54" spans="1:5" ht="25.5">
      <c r="A54" s="35" t="s">
        <v>58</v>
      </c>
      <c r="E54" s="40" t="s">
        <v>634</v>
      </c>
    </row>
    <row r="55" spans="1:5" ht="204">
      <c r="A55" t="s">
        <v>60</v>
      </c>
      <c r="E55" s="39" t="s">
        <v>635</v>
      </c>
    </row>
    <row r="56" spans="1:16" ht="12.75">
      <c r="A56" t="s">
        <v>49</v>
      </c>
      <c s="34" t="s">
        <v>115</v>
      </c>
      <c s="34" t="s">
        <v>636</v>
      </c>
      <c s="35" t="s">
        <v>57</v>
      </c>
      <c s="6" t="s">
        <v>637</v>
      </c>
      <c s="36" t="s">
        <v>79</v>
      </c>
      <c s="37">
        <v>1.6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57</v>
      </c>
    </row>
    <row r="58" spans="1:5" ht="25.5">
      <c r="A58" s="35" t="s">
        <v>58</v>
      </c>
      <c r="E58" s="40" t="s">
        <v>638</v>
      </c>
    </row>
    <row r="59" spans="1:5" ht="12.75">
      <c r="A59" t="s">
        <v>60</v>
      </c>
      <c r="E59" s="39" t="s">
        <v>61</v>
      </c>
    </row>
    <row r="60" spans="1:16" ht="12.75">
      <c r="A60" t="s">
        <v>49</v>
      </c>
      <c s="34" t="s">
        <v>119</v>
      </c>
      <c s="34" t="s">
        <v>639</v>
      </c>
      <c s="35" t="s">
        <v>57</v>
      </c>
      <c s="6" t="s">
        <v>640</v>
      </c>
      <c s="36" t="s">
        <v>79</v>
      </c>
      <c s="37">
        <v>1.4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57</v>
      </c>
    </row>
    <row r="62" spans="1:5" ht="25.5">
      <c r="A62" s="35" t="s">
        <v>58</v>
      </c>
      <c r="E62" s="40" t="s">
        <v>641</v>
      </c>
    </row>
    <row r="63" spans="1:5" ht="12.75">
      <c r="A63" t="s">
        <v>60</v>
      </c>
      <c r="E63" s="39" t="s">
        <v>61</v>
      </c>
    </row>
    <row r="64" spans="1:13" ht="12.75">
      <c r="A64" t="s">
        <v>46</v>
      </c>
      <c r="C64" s="31" t="s">
        <v>96</v>
      </c>
      <c r="E64" s="33" t="s">
        <v>384</v>
      </c>
      <c r="J64" s="32">
        <f>0</f>
      </c>
      <c s="32">
        <f>0</f>
      </c>
      <c s="32">
        <f>0+L65+L69</f>
      </c>
      <c s="32">
        <f>0+M65+M69</f>
      </c>
    </row>
    <row r="65" spans="1:16" ht="12.75">
      <c r="A65" t="s">
        <v>49</v>
      </c>
      <c s="34" t="s">
        <v>123</v>
      </c>
      <c s="34" t="s">
        <v>642</v>
      </c>
      <c s="35" t="s">
        <v>57</v>
      </c>
      <c s="6" t="s">
        <v>643</v>
      </c>
      <c s="36" t="s">
        <v>110</v>
      </c>
      <c s="37">
        <v>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27</v>
      </c>
    </row>
    <row r="66" spans="1:5" ht="12.75">
      <c r="A66" s="35" t="s">
        <v>56</v>
      </c>
      <c r="E66" s="39" t="s">
        <v>57</v>
      </c>
    </row>
    <row r="67" spans="1:5" ht="38.25">
      <c r="A67" s="35" t="s">
        <v>58</v>
      </c>
      <c r="E67" s="40" t="s">
        <v>644</v>
      </c>
    </row>
    <row r="68" spans="1:5" ht="12.75">
      <c r="A68" t="s">
        <v>60</v>
      </c>
      <c r="E68" s="39" t="s">
        <v>61</v>
      </c>
    </row>
    <row r="69" spans="1:16" ht="12.75">
      <c r="A69" t="s">
        <v>49</v>
      </c>
      <c s="34" t="s">
        <v>126</v>
      </c>
      <c s="34" t="s">
        <v>645</v>
      </c>
      <c s="35" t="s">
        <v>57</v>
      </c>
      <c s="6" t="s">
        <v>646</v>
      </c>
      <c s="36" t="s">
        <v>647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104</v>
      </c>
      <c>
        <f>(M69*21)/100</f>
      </c>
      <c t="s">
        <v>27</v>
      </c>
    </row>
    <row r="70" spans="1:5" ht="12.75">
      <c r="A70" s="35" t="s">
        <v>56</v>
      </c>
      <c r="E70" s="39" t="s">
        <v>57</v>
      </c>
    </row>
    <row r="71" spans="1:5" ht="51">
      <c r="A71" s="35" t="s">
        <v>58</v>
      </c>
      <c r="E71" s="40" t="s">
        <v>648</v>
      </c>
    </row>
    <row r="72" spans="1:5" ht="12.75">
      <c r="A72" t="s">
        <v>60</v>
      </c>
      <c r="E72" s="39" t="s">
        <v>649</v>
      </c>
    </row>
    <row r="73" spans="1:13" ht="12.75">
      <c r="A73" t="s">
        <v>46</v>
      </c>
      <c r="C73" s="31" t="s">
        <v>100</v>
      </c>
      <c r="E73" s="33" t="s">
        <v>118</v>
      </c>
      <c r="J73" s="32">
        <f>0</f>
      </c>
      <c s="32">
        <f>0</f>
      </c>
      <c s="32">
        <f>0+L74+L78+L82+L86+L90+L94</f>
      </c>
      <c s="32">
        <f>0+M74+M78+M82+M86+M90+M94</f>
      </c>
    </row>
    <row r="74" spans="1:16" ht="25.5">
      <c r="A74" t="s">
        <v>49</v>
      </c>
      <c s="34" t="s">
        <v>130</v>
      </c>
      <c s="34" t="s">
        <v>650</v>
      </c>
      <c s="35" t="s">
        <v>57</v>
      </c>
      <c s="6" t="s">
        <v>651</v>
      </c>
      <c s="36" t="s">
        <v>103</v>
      </c>
      <c s="37">
        <v>77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104</v>
      </c>
      <c>
        <f>(M74*21)/100</f>
      </c>
      <c t="s">
        <v>27</v>
      </c>
    </row>
    <row r="75" spans="1:5" ht="12.75">
      <c r="A75" s="35" t="s">
        <v>56</v>
      </c>
      <c r="E75" s="39" t="s">
        <v>57</v>
      </c>
    </row>
    <row r="76" spans="1:5" ht="25.5">
      <c r="A76" s="35" t="s">
        <v>58</v>
      </c>
      <c r="E76" s="40" t="s">
        <v>652</v>
      </c>
    </row>
    <row r="77" spans="1:5" ht="38.25">
      <c r="A77" t="s">
        <v>60</v>
      </c>
      <c r="E77" s="39" t="s">
        <v>653</v>
      </c>
    </row>
    <row r="78" spans="1:16" ht="12.75">
      <c r="A78" t="s">
        <v>49</v>
      </c>
      <c s="34" t="s">
        <v>134</v>
      </c>
      <c s="34" t="s">
        <v>654</v>
      </c>
      <c s="35" t="s">
        <v>57</v>
      </c>
      <c s="6" t="s">
        <v>655</v>
      </c>
      <c s="36" t="s">
        <v>103</v>
      </c>
      <c s="37">
        <v>6.5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104</v>
      </c>
      <c>
        <f>(M78*21)/100</f>
      </c>
      <c t="s">
        <v>27</v>
      </c>
    </row>
    <row r="79" spans="1:5" ht="12.75">
      <c r="A79" s="35" t="s">
        <v>56</v>
      </c>
      <c r="E79" s="39" t="s">
        <v>57</v>
      </c>
    </row>
    <row r="80" spans="1:5" ht="25.5">
      <c r="A80" s="35" t="s">
        <v>58</v>
      </c>
      <c r="E80" s="40" t="s">
        <v>656</v>
      </c>
    </row>
    <row r="81" spans="1:5" ht="140.25">
      <c r="A81" t="s">
        <v>60</v>
      </c>
      <c r="E81" s="39" t="s">
        <v>657</v>
      </c>
    </row>
    <row r="82" spans="1:16" ht="12.75">
      <c r="A82" t="s">
        <v>49</v>
      </c>
      <c s="34" t="s">
        <v>137</v>
      </c>
      <c s="34" t="s">
        <v>658</v>
      </c>
      <c s="35" t="s">
        <v>57</v>
      </c>
      <c s="6" t="s">
        <v>659</v>
      </c>
      <c s="36" t="s">
        <v>103</v>
      </c>
      <c s="37">
        <v>9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27</v>
      </c>
    </row>
    <row r="83" spans="1:5" ht="12.75">
      <c r="A83" s="35" t="s">
        <v>56</v>
      </c>
      <c r="E83" s="39" t="s">
        <v>57</v>
      </c>
    </row>
    <row r="84" spans="1:5" ht="12.75">
      <c r="A84" s="35" t="s">
        <v>58</v>
      </c>
      <c r="E84" s="40" t="s">
        <v>660</v>
      </c>
    </row>
    <row r="85" spans="1:5" ht="12.75">
      <c r="A85" t="s">
        <v>60</v>
      </c>
      <c r="E85" s="39" t="s">
        <v>61</v>
      </c>
    </row>
    <row r="86" spans="1:16" ht="12.75">
      <c r="A86" t="s">
        <v>49</v>
      </c>
      <c s="34" t="s">
        <v>142</v>
      </c>
      <c s="34" t="s">
        <v>661</v>
      </c>
      <c s="35" t="s">
        <v>57</v>
      </c>
      <c s="6" t="s">
        <v>662</v>
      </c>
      <c s="36" t="s">
        <v>103</v>
      </c>
      <c s="37">
        <v>52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27</v>
      </c>
    </row>
    <row r="87" spans="1:5" ht="12.75">
      <c r="A87" s="35" t="s">
        <v>56</v>
      </c>
      <c r="E87" s="39" t="s">
        <v>57</v>
      </c>
    </row>
    <row r="88" spans="1:5" ht="12.75">
      <c r="A88" s="35" t="s">
        <v>58</v>
      </c>
      <c r="E88" s="40" t="s">
        <v>663</v>
      </c>
    </row>
    <row r="89" spans="1:5" ht="12.75">
      <c r="A89" t="s">
        <v>60</v>
      </c>
      <c r="E89" s="39" t="s">
        <v>61</v>
      </c>
    </row>
    <row r="90" spans="1:16" ht="12.75">
      <c r="A90" t="s">
        <v>49</v>
      </c>
      <c s="34" t="s">
        <v>148</v>
      </c>
      <c s="34" t="s">
        <v>664</v>
      </c>
      <c s="35" t="s">
        <v>57</v>
      </c>
      <c s="6" t="s">
        <v>665</v>
      </c>
      <c s="36" t="s">
        <v>103</v>
      </c>
      <c s="37">
        <v>88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57</v>
      </c>
    </row>
    <row r="92" spans="1:5" ht="12.75">
      <c r="A92" s="35" t="s">
        <v>58</v>
      </c>
      <c r="E92" s="40" t="s">
        <v>666</v>
      </c>
    </row>
    <row r="93" spans="1:5" ht="12.75">
      <c r="A93" t="s">
        <v>60</v>
      </c>
      <c r="E93" s="39" t="s">
        <v>61</v>
      </c>
    </row>
    <row r="94" spans="1:16" ht="12.75">
      <c r="A94" t="s">
        <v>49</v>
      </c>
      <c s="34" t="s">
        <v>153</v>
      </c>
      <c s="34" t="s">
        <v>667</v>
      </c>
      <c s="35" t="s">
        <v>57</v>
      </c>
      <c s="6" t="s">
        <v>668</v>
      </c>
      <c s="36" t="s">
        <v>103</v>
      </c>
      <c s="37">
        <v>180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57</v>
      </c>
    </row>
    <row r="96" spans="1:5" ht="51">
      <c r="A96" s="35" t="s">
        <v>58</v>
      </c>
      <c r="E96" s="40" t="s">
        <v>669</v>
      </c>
    </row>
    <row r="97" spans="1:5" ht="12.75">
      <c r="A97" t="s">
        <v>60</v>
      </c>
      <c r="E97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